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Unemployment\UnemploymentY2023\"/>
    </mc:Choice>
  </mc:AlternateContent>
  <xr:revisionPtr revIDLastSave="0" documentId="13_ncr:1_{28E8404D-8BEE-4564-8A5E-5933A09F737F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κατά επαρχία και φύλο το 2023" sheetId="1" r:id="rId1"/>
    <sheet name="κατά επαρχία,  μήνα 2022,2023" sheetId="8" r:id="rId2"/>
    <sheet name="κατά φύλο, μήνα 2022,2023" sheetId="4" r:id="rId3"/>
    <sheet name="άνεργοι κατά μήνα 2007-2023" sheetId="6" r:id="rId4"/>
    <sheet name="αιτητες κατά μήν και κοιν 2023" sheetId="23" r:id="rId5"/>
    <sheet name="δικ κατά μήν και κοιν 2022-2023" sheetId="10" r:id="rId6"/>
    <sheet name="δικ, ποσό πληρ. κατά μήνα 12-23" sheetId="5" r:id="rId7"/>
    <sheet name="άνεργοι κατά οικ. δραστ.1.2023" sheetId="11" r:id="rId8"/>
    <sheet name="άνεργοι κατά οικ. δραστ. 2.2023" sheetId="12" r:id="rId9"/>
    <sheet name="άνεργοι κατά οικ. δρστ. 3.2023" sheetId="13" r:id="rId10"/>
    <sheet name="άνεργοι κατά οικ. δραστ. 4.2023" sheetId="14" r:id="rId11"/>
    <sheet name="άνεργοι κατά οικ. δραστ. 5.2023" sheetId="15" r:id="rId12"/>
    <sheet name="άνεργοι κατά οικ. δρ. 6.2023" sheetId="16" r:id="rId13"/>
    <sheet name="άνεργοι κατά οικ. δρ. 7.23" sheetId="17" r:id="rId14"/>
    <sheet name="άνεργοι κατά οικ. δρ. 8.23" sheetId="24" r:id="rId15"/>
    <sheet name="άνεργοι κατά οικ. δρ. 9.23" sheetId="25" r:id="rId16"/>
    <sheet name="ανεργοι κατά οικ. δρ.10.23" sheetId="20" r:id="rId17"/>
    <sheet name="ανεργοι κατά οικ. δρ.11.23" sheetId="21" r:id="rId18"/>
    <sheet name="ανεργοι κατά οικ. δρ.12.23" sheetId="22" r:id="rId19"/>
  </sheets>
  <definedNames>
    <definedName name="_xlnm._FilterDatabase" localSheetId="6" hidden="1">'δικ, ποσό πληρ. κατά μήνα 12-23'!$J$22:$L$22</definedName>
    <definedName name="_xlnm.Print_Area" localSheetId="6">'δικ, ποσό πληρ. κατά μήνα 12-23'!$A$1:$BB$33</definedName>
    <definedName name="_xlnm.Print_Area" localSheetId="0">'κατά επαρχία και φύλο το 2023'!$A$1:$R$28</definedName>
  </definedNames>
  <calcPr calcId="191029"/>
</workbook>
</file>

<file path=xl/calcChain.xml><?xml version="1.0" encoding="utf-8"?>
<calcChain xmlns="http://schemas.openxmlformats.org/spreadsheetml/2006/main">
  <c r="L16" i="10" l="1"/>
  <c r="M16" i="10"/>
  <c r="L17" i="10"/>
  <c r="M17" i="10"/>
  <c r="L18" i="10"/>
  <c r="M18" i="10"/>
  <c r="H19" i="10"/>
  <c r="I19" i="10"/>
  <c r="J19" i="10"/>
  <c r="K19" i="10"/>
  <c r="L19" i="10"/>
  <c r="M19" i="10" s="1"/>
  <c r="H20" i="10"/>
  <c r="I20" i="10"/>
  <c r="J20" i="10"/>
  <c r="K20" i="10"/>
  <c r="L20" i="10"/>
  <c r="M20" i="10"/>
  <c r="AZ17" i="5"/>
  <c r="BB17" i="5"/>
  <c r="AZ18" i="5"/>
  <c r="BB18" i="5" s="1"/>
  <c r="AZ19" i="5"/>
  <c r="BB19" i="5" s="1"/>
  <c r="AZ20" i="5"/>
  <c r="BB20" i="5" s="1"/>
  <c r="BA20" i="5"/>
  <c r="AZ21" i="5"/>
  <c r="BB21" i="5" s="1"/>
  <c r="BA21" i="5"/>
  <c r="G18" i="1"/>
  <c r="N18" i="1"/>
  <c r="G19" i="1"/>
  <c r="H19" i="1"/>
  <c r="H20" i="4" s="1"/>
  <c r="N19" i="1"/>
  <c r="O19" i="1" s="1"/>
  <c r="J20" i="4" s="1"/>
  <c r="P19" i="1"/>
  <c r="R19" i="1" s="1"/>
  <c r="G20" i="1"/>
  <c r="H20" i="1" s="1"/>
  <c r="H21" i="4" s="1"/>
  <c r="N20" i="1"/>
  <c r="O20" i="1"/>
  <c r="J21" i="4" s="1"/>
  <c r="P20" i="1"/>
  <c r="R20" i="1" s="1"/>
  <c r="B22" i="1"/>
  <c r="C22" i="1"/>
  <c r="D22" i="1"/>
  <c r="E22" i="1"/>
  <c r="F22" i="1"/>
  <c r="G22" i="1"/>
  <c r="I22" i="1"/>
  <c r="J22" i="1"/>
  <c r="K22" i="1"/>
  <c r="L22" i="1"/>
  <c r="M22" i="1"/>
  <c r="N22" i="1"/>
  <c r="B24" i="1"/>
  <c r="C24" i="1"/>
  <c r="D24" i="1"/>
  <c r="E24" i="1"/>
  <c r="F24" i="1"/>
  <c r="G24" i="1"/>
  <c r="I24" i="1"/>
  <c r="J24" i="1"/>
  <c r="K24" i="1"/>
  <c r="L24" i="1"/>
  <c r="M24" i="1"/>
  <c r="N24" i="1"/>
  <c r="H18" i="8"/>
  <c r="M18" i="8" s="1"/>
  <c r="I18" i="8"/>
  <c r="J18" i="8"/>
  <c r="K18" i="8"/>
  <c r="L18" i="8"/>
  <c r="H19" i="8"/>
  <c r="H22" i="8" s="1"/>
  <c r="I19" i="8"/>
  <c r="J19" i="8"/>
  <c r="K19" i="8"/>
  <c r="K24" i="8" s="1"/>
  <c r="L19" i="8"/>
  <c r="H20" i="8"/>
  <c r="I20" i="8"/>
  <c r="J20" i="8"/>
  <c r="K20" i="8"/>
  <c r="L20" i="8"/>
  <c r="J22" i="8"/>
  <c r="L22" i="8"/>
  <c r="J24" i="8"/>
  <c r="L24" i="8"/>
  <c r="G19" i="4"/>
  <c r="I19" i="4"/>
  <c r="K19" i="4"/>
  <c r="G20" i="4"/>
  <c r="I20" i="4"/>
  <c r="G21" i="4"/>
  <c r="I21" i="4"/>
  <c r="K21" i="4" s="1"/>
  <c r="G23" i="4"/>
  <c r="G25" i="4"/>
  <c r="AD16" i="6"/>
  <c r="AE16" i="6" s="1"/>
  <c r="L16" i="23"/>
  <c r="M16" i="23" s="1"/>
  <c r="L17" i="23"/>
  <c r="M17" i="23" s="1"/>
  <c r="L18" i="23"/>
  <c r="M18" i="23"/>
  <c r="H19" i="23"/>
  <c r="I19" i="23"/>
  <c r="J19" i="23"/>
  <c r="K19" i="23"/>
  <c r="L19" i="23"/>
  <c r="M19" i="23" s="1"/>
  <c r="H20" i="23"/>
  <c r="I20" i="23"/>
  <c r="J20" i="23"/>
  <c r="K20" i="23"/>
  <c r="L20" i="23"/>
  <c r="M20" i="23" s="1"/>
  <c r="H12" i="10"/>
  <c r="BA13" i="5"/>
  <c r="H18" i="1" l="1"/>
  <c r="H19" i="4" s="1"/>
  <c r="O18" i="1"/>
  <c r="J19" i="4" s="1"/>
  <c r="P18" i="1"/>
  <c r="K22" i="8"/>
  <c r="K20" i="4"/>
  <c r="I24" i="8"/>
  <c r="M20" i="8"/>
  <c r="N20" i="8" s="1"/>
  <c r="I22" i="8"/>
  <c r="N18" i="8"/>
  <c r="H24" i="8"/>
  <c r="M19" i="8"/>
  <c r="N19" i="8" s="1"/>
  <c r="AD17" i="6"/>
  <c r="K25" i="4"/>
  <c r="H25" i="4" s="1"/>
  <c r="K23" i="4"/>
  <c r="H23" i="4" s="1"/>
  <c r="AD18" i="6"/>
  <c r="AE18" i="6" s="1"/>
  <c r="AD19" i="6"/>
  <c r="AE19" i="6" s="1"/>
  <c r="I25" i="4"/>
  <c r="J25" i="4" s="1"/>
  <c r="I23" i="4"/>
  <c r="F7" i="22"/>
  <c r="F29" i="22"/>
  <c r="F23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4" i="22"/>
  <c r="F25" i="22"/>
  <c r="F26" i="22"/>
  <c r="F27" i="22"/>
  <c r="F28" i="22"/>
  <c r="E30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7" i="21"/>
  <c r="F26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7" i="20"/>
  <c r="F28" i="20"/>
  <c r="F29" i="20"/>
  <c r="F7" i="20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7" i="25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26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7" i="17"/>
  <c r="F28" i="17"/>
  <c r="F29" i="17"/>
  <c r="F7" i="17"/>
  <c r="F26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7" i="16"/>
  <c r="F28" i="16"/>
  <c r="F29" i="16"/>
  <c r="F7" i="16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8" i="14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7" i="13"/>
  <c r="G9" i="12"/>
  <c r="F9" i="12"/>
  <c r="F8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7" i="12"/>
  <c r="F26" i="11"/>
  <c r="F29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7" i="11"/>
  <c r="F28" i="11"/>
  <c r="F7" i="11"/>
  <c r="E30" i="25"/>
  <c r="D30" i="25"/>
  <c r="C30" i="25"/>
  <c r="E30" i="24"/>
  <c r="D30" i="24"/>
  <c r="C30" i="24"/>
  <c r="B14" i="1"/>
  <c r="H12" i="23"/>
  <c r="M24" i="8" l="1"/>
  <c r="N24" i="8" s="1"/>
  <c r="P24" i="1"/>
  <c r="R18" i="1"/>
  <c r="P22" i="1"/>
  <c r="M22" i="8"/>
  <c r="N22" i="8" s="1"/>
  <c r="J23" i="4"/>
  <c r="AE17" i="6"/>
  <c r="AD20" i="6"/>
  <c r="AE20" i="6" s="1"/>
  <c r="F30" i="24"/>
  <c r="G26" i="24" s="1"/>
  <c r="F30" i="17"/>
  <c r="F30" i="25"/>
  <c r="G26" i="25" s="1"/>
  <c r="L15" i="23"/>
  <c r="M15" i="23" s="1"/>
  <c r="L14" i="23"/>
  <c r="M14" i="23" s="1"/>
  <c r="L13" i="23"/>
  <c r="K12" i="23"/>
  <c r="J12" i="23"/>
  <c r="I12" i="23"/>
  <c r="L11" i="23"/>
  <c r="M11" i="23" s="1"/>
  <c r="L10" i="23"/>
  <c r="M10" i="23" s="1"/>
  <c r="L9" i="23"/>
  <c r="M9" i="23" s="1"/>
  <c r="L8" i="23"/>
  <c r="M8" i="23" s="1"/>
  <c r="L7" i="23"/>
  <c r="M7" i="23" s="1"/>
  <c r="L6" i="23"/>
  <c r="M6" i="23" s="1"/>
  <c r="H22" i="1" l="1"/>
  <c r="R22" i="1"/>
  <c r="O22" i="1"/>
  <c r="O24" i="1"/>
  <c r="R24" i="1"/>
  <c r="H24" i="1"/>
  <c r="G25" i="25"/>
  <c r="G7" i="25"/>
  <c r="G11" i="25"/>
  <c r="G15" i="25"/>
  <c r="G17" i="25"/>
  <c r="G24" i="25"/>
  <c r="G21" i="25"/>
  <c r="G23" i="25"/>
  <c r="G19" i="25"/>
  <c r="G9" i="25"/>
  <c r="G13" i="25"/>
  <c r="G29" i="25"/>
  <c r="G28" i="25"/>
  <c r="G14" i="25"/>
  <c r="G18" i="25"/>
  <c r="G16" i="25"/>
  <c r="G10" i="25"/>
  <c r="G27" i="25"/>
  <c r="G8" i="25"/>
  <c r="G12" i="25"/>
  <c r="G20" i="25"/>
  <c r="G22" i="25"/>
  <c r="G16" i="24"/>
  <c r="G11" i="24"/>
  <c r="G24" i="24"/>
  <c r="G25" i="24"/>
  <c r="G22" i="24"/>
  <c r="G29" i="24"/>
  <c r="G28" i="24"/>
  <c r="G19" i="24"/>
  <c r="G15" i="24"/>
  <c r="G9" i="24"/>
  <c r="G20" i="24"/>
  <c r="G13" i="24"/>
  <c r="G18" i="24"/>
  <c r="G12" i="24"/>
  <c r="G27" i="24"/>
  <c r="G8" i="24"/>
  <c r="G10" i="24"/>
  <c r="G14" i="24"/>
  <c r="G17" i="24"/>
  <c r="G7" i="24"/>
  <c r="G21" i="24"/>
  <c r="G23" i="24"/>
  <c r="L12" i="23"/>
  <c r="M12" i="23" s="1"/>
  <c r="M13" i="23"/>
  <c r="G30" i="25" l="1"/>
  <c r="G30" i="24"/>
  <c r="H9" i="8" l="1"/>
  <c r="H8" i="8"/>
  <c r="AB20" i="6"/>
  <c r="AB19" i="6"/>
  <c r="H7" i="8"/>
  <c r="D30" i="21" l="1"/>
  <c r="H17" i="8" l="1"/>
  <c r="I17" i="8"/>
  <c r="J17" i="8"/>
  <c r="K17" i="8"/>
  <c r="L17" i="8"/>
  <c r="M17" i="8" l="1"/>
  <c r="N17" i="1"/>
  <c r="I18" i="4" s="1"/>
  <c r="G17" i="1"/>
  <c r="G18" i="4" s="1"/>
  <c r="H16" i="8"/>
  <c r="I16" i="8"/>
  <c r="J16" i="8"/>
  <c r="K16" i="8"/>
  <c r="L16" i="8"/>
  <c r="N16" i="1"/>
  <c r="I17" i="4" s="1"/>
  <c r="G16" i="1"/>
  <c r="G17" i="4" s="1"/>
  <c r="K18" i="4" l="1"/>
  <c r="AD15" i="6" s="1"/>
  <c r="AE15" i="6" s="1"/>
  <c r="K17" i="4"/>
  <c r="AD14" i="6" s="1"/>
  <c r="AE14" i="6" s="1"/>
  <c r="M16" i="8"/>
  <c r="P17" i="1"/>
  <c r="R17" i="1" s="1"/>
  <c r="P16" i="1"/>
  <c r="L6" i="10"/>
  <c r="AZ7" i="5" s="1"/>
  <c r="N7" i="1"/>
  <c r="G7" i="1"/>
  <c r="BB7" i="5" l="1"/>
  <c r="O17" i="1"/>
  <c r="H17" i="1"/>
  <c r="M6" i="10"/>
  <c r="C30" i="16" l="1"/>
  <c r="H10" i="8" l="1"/>
  <c r="H11" i="8"/>
  <c r="H12" i="8"/>
  <c r="H15" i="8"/>
  <c r="H14" i="8" l="1"/>
  <c r="L14" i="10" l="1"/>
  <c r="AZ15" i="5" s="1"/>
  <c r="BB15" i="5" s="1"/>
  <c r="L15" i="10"/>
  <c r="AZ16" i="5" s="1"/>
  <c r="BB16" i="5" s="1"/>
  <c r="L13" i="10"/>
  <c r="AZ14" i="5" s="1"/>
  <c r="I12" i="10"/>
  <c r="J12" i="10"/>
  <c r="K12" i="10"/>
  <c r="L9" i="10"/>
  <c r="AZ10" i="5" s="1"/>
  <c r="BB10" i="5" s="1"/>
  <c r="L10" i="10"/>
  <c r="AZ11" i="5" s="1"/>
  <c r="BB11" i="5" s="1"/>
  <c r="L11" i="10"/>
  <c r="AZ12" i="5" s="1"/>
  <c r="BB12" i="5" s="1"/>
  <c r="L15" i="8"/>
  <c r="K15" i="8"/>
  <c r="J15" i="8"/>
  <c r="I15" i="8"/>
  <c r="N15" i="1"/>
  <c r="G15" i="1"/>
  <c r="C14" i="1"/>
  <c r="D14" i="1"/>
  <c r="E14" i="1"/>
  <c r="F14" i="1"/>
  <c r="J14" i="1"/>
  <c r="K14" i="1"/>
  <c r="L14" i="1"/>
  <c r="M14" i="1"/>
  <c r="L12" i="8"/>
  <c r="K12" i="8"/>
  <c r="J12" i="8"/>
  <c r="I12" i="8"/>
  <c r="N12" i="1"/>
  <c r="I13" i="4" s="1"/>
  <c r="BB14" i="5" l="1"/>
  <c r="P15" i="1"/>
  <c r="G16" i="4"/>
  <c r="M13" i="10"/>
  <c r="M11" i="10"/>
  <c r="M15" i="8"/>
  <c r="M12" i="8"/>
  <c r="N12" i="8" s="1"/>
  <c r="N16" i="8"/>
  <c r="N17" i="8"/>
  <c r="M15" i="10"/>
  <c r="J18" i="4"/>
  <c r="I16" i="4"/>
  <c r="M14" i="10"/>
  <c r="M10" i="10"/>
  <c r="M9" i="10"/>
  <c r="L8" i="10"/>
  <c r="AZ9" i="5" s="1"/>
  <c r="BB9" i="5" s="1"/>
  <c r="L11" i="8"/>
  <c r="K11" i="8"/>
  <c r="J11" i="8"/>
  <c r="I11" i="8"/>
  <c r="N11" i="1"/>
  <c r="I12" i="4" s="1"/>
  <c r="G11" i="1"/>
  <c r="R15" i="1" l="1"/>
  <c r="N15" i="8"/>
  <c r="O16" i="1"/>
  <c r="J17" i="4" s="1"/>
  <c r="R16" i="1"/>
  <c r="O15" i="1"/>
  <c r="J16" i="4" s="1"/>
  <c r="H15" i="1"/>
  <c r="H16" i="4" s="1"/>
  <c r="K16" i="4"/>
  <c r="AD13" i="6" s="1"/>
  <c r="AE13" i="6" s="1"/>
  <c r="H16" i="1"/>
  <c r="H17" i="4" s="1"/>
  <c r="M8" i="10"/>
  <c r="P11" i="1"/>
  <c r="R11" i="1" s="1"/>
  <c r="G12" i="4"/>
  <c r="K12" i="4" s="1"/>
  <c r="M11" i="8"/>
  <c r="N11" i="8" s="1"/>
  <c r="H18" i="4"/>
  <c r="L10" i="8"/>
  <c r="K10" i="8"/>
  <c r="J10" i="8"/>
  <c r="I10" i="8"/>
  <c r="I14" i="1"/>
  <c r="G10" i="1"/>
  <c r="G11" i="4" s="1"/>
  <c r="L9" i="8"/>
  <c r="K9" i="8"/>
  <c r="J9" i="8"/>
  <c r="I9" i="8"/>
  <c r="L8" i="8"/>
  <c r="K8" i="8"/>
  <c r="J8" i="8"/>
  <c r="I8" i="8"/>
  <c r="N9" i="1"/>
  <c r="I10" i="4" s="1"/>
  <c r="G9" i="1"/>
  <c r="AD10" i="6" l="1"/>
  <c r="AE10" i="6" s="1"/>
  <c r="H11" i="1"/>
  <c r="H12" i="4" s="1"/>
  <c r="O11" i="1"/>
  <c r="J12" i="4" s="1"/>
  <c r="G10" i="4"/>
  <c r="K10" i="4" s="1"/>
  <c r="M9" i="8"/>
  <c r="N9" i="8" s="1"/>
  <c r="M8" i="8"/>
  <c r="N8" i="8" s="1"/>
  <c r="P9" i="1"/>
  <c r="R9" i="1" s="1"/>
  <c r="N10" i="1"/>
  <c r="I11" i="4" s="1"/>
  <c r="K11" i="4" s="1"/>
  <c r="AD9" i="6" s="1"/>
  <c r="AE9" i="6" s="1"/>
  <c r="M10" i="8"/>
  <c r="N10" i="8" s="1"/>
  <c r="N8" i="1"/>
  <c r="I9" i="4" s="1"/>
  <c r="G8" i="1"/>
  <c r="G9" i="4" s="1"/>
  <c r="A29" i="8"/>
  <c r="AD8" i="6" l="1"/>
  <c r="AE8" i="6" s="1"/>
  <c r="P10" i="1"/>
  <c r="R10" i="1" s="1"/>
  <c r="K9" i="4"/>
  <c r="H9" i="1"/>
  <c r="H10" i="4" s="1"/>
  <c r="O9" i="1"/>
  <c r="J10" i="4" s="1"/>
  <c r="P8" i="1"/>
  <c r="H8" i="1" s="1"/>
  <c r="H9" i="4" s="1"/>
  <c r="L7" i="10"/>
  <c r="AZ8" i="5" s="1"/>
  <c r="C30" i="21"/>
  <c r="BB8" i="5" l="1"/>
  <c r="AZ13" i="5"/>
  <c r="BB13" i="5" s="1"/>
  <c r="AD7" i="6"/>
  <c r="AE7" i="6" s="1"/>
  <c r="L12" i="10"/>
  <c r="M12" i="10" s="1"/>
  <c r="H10" i="1"/>
  <c r="H11" i="4" s="1"/>
  <c r="O10" i="1"/>
  <c r="J11" i="4" s="1"/>
  <c r="R8" i="1"/>
  <c r="O8" i="1"/>
  <c r="J9" i="4" s="1"/>
  <c r="M7" i="10"/>
  <c r="F30" i="21" l="1"/>
  <c r="G13" i="21" s="1"/>
  <c r="G21" i="21" l="1"/>
  <c r="G29" i="21"/>
  <c r="G17" i="21"/>
  <c r="G9" i="21"/>
  <c r="G25" i="21"/>
  <c r="G8" i="21"/>
  <c r="G7" i="21"/>
  <c r="G11" i="21"/>
  <c r="G19" i="21"/>
  <c r="G26" i="21"/>
  <c r="G16" i="21"/>
  <c r="G27" i="21"/>
  <c r="G10" i="21"/>
  <c r="G22" i="21"/>
  <c r="G28" i="21"/>
  <c r="G23" i="21"/>
  <c r="G24" i="21"/>
  <c r="G18" i="21"/>
  <c r="G12" i="21"/>
  <c r="G15" i="21"/>
  <c r="G20" i="21"/>
  <c r="G14" i="21"/>
  <c r="C30" i="13" l="1"/>
  <c r="L7" i="8" l="1"/>
  <c r="K7" i="8"/>
  <c r="J7" i="8"/>
  <c r="I7" i="8"/>
  <c r="L14" i="8" l="1"/>
  <c r="K14" i="8"/>
  <c r="J14" i="8"/>
  <c r="I14" i="8"/>
  <c r="M7" i="8"/>
  <c r="M14" i="8" l="1"/>
  <c r="N14" i="8" s="1"/>
  <c r="N7" i="8"/>
  <c r="H6" i="6" l="1"/>
  <c r="G7" i="6"/>
  <c r="H8" i="6"/>
  <c r="G9" i="6"/>
  <c r="H9" i="6"/>
  <c r="H10" i="6"/>
  <c r="H11" i="6"/>
  <c r="B12" i="6"/>
  <c r="C12" i="6"/>
  <c r="D12" i="6"/>
  <c r="E12" i="6"/>
  <c r="F12" i="6"/>
  <c r="I12" i="6"/>
  <c r="J12" i="6"/>
  <c r="K12" i="6"/>
  <c r="G13" i="6"/>
  <c r="H13" i="6"/>
  <c r="H14" i="6"/>
  <c r="H15" i="6"/>
  <c r="G16" i="6"/>
  <c r="H16" i="6"/>
  <c r="F17" i="6"/>
  <c r="F18" i="6"/>
  <c r="H18" i="6"/>
  <c r="B19" i="6"/>
  <c r="C19" i="6"/>
  <c r="D19" i="6"/>
  <c r="E19" i="6"/>
  <c r="I19" i="6"/>
  <c r="J19" i="6"/>
  <c r="K19" i="6"/>
  <c r="B20" i="6"/>
  <c r="C20" i="6"/>
  <c r="D20" i="6"/>
  <c r="E20" i="6"/>
  <c r="I20" i="6"/>
  <c r="J20" i="6"/>
  <c r="K20" i="6"/>
  <c r="G12" i="6" l="1"/>
  <c r="F20" i="6"/>
  <c r="G20" i="6"/>
  <c r="F19" i="6"/>
  <c r="H19" i="6"/>
  <c r="H20" i="6"/>
  <c r="G19" i="6"/>
  <c r="H12" i="6"/>
  <c r="D30" i="11"/>
  <c r="E30" i="20" l="1"/>
  <c r="E30" i="17" l="1"/>
  <c r="E30" i="16" l="1"/>
  <c r="Y21" i="5" l="1"/>
  <c r="Y20" i="5"/>
  <c r="D30" i="13" l="1"/>
  <c r="V20" i="5" l="1"/>
  <c r="AA20" i="5" s="1"/>
  <c r="D31" i="15" l="1"/>
  <c r="D31" i="14"/>
  <c r="C31" i="14"/>
  <c r="T20" i="6" l="1"/>
  <c r="U20" i="6"/>
  <c r="U19" i="6" l="1"/>
  <c r="U12" i="6"/>
  <c r="D30" i="20" l="1"/>
  <c r="F31" i="14" l="1"/>
  <c r="G30" i="14" s="1"/>
  <c r="P13" i="5"/>
  <c r="Q13" i="5"/>
  <c r="P20" i="5"/>
  <c r="Q20" i="5"/>
  <c r="P21" i="5"/>
  <c r="D30" i="22"/>
  <c r="C30" i="22"/>
  <c r="E30" i="22"/>
  <c r="W13" i="5"/>
  <c r="A29" i="4"/>
  <c r="A25" i="6" s="1"/>
  <c r="W20" i="5"/>
  <c r="C30" i="20"/>
  <c r="D30" i="17"/>
  <c r="C30" i="17"/>
  <c r="D30" i="16"/>
  <c r="T12" i="6"/>
  <c r="E31" i="15"/>
  <c r="C31" i="15"/>
  <c r="U19" i="5"/>
  <c r="S21" i="5"/>
  <c r="S20" i="5"/>
  <c r="E31" i="14"/>
  <c r="E30" i="13"/>
  <c r="E30" i="12"/>
  <c r="C30" i="12"/>
  <c r="D30" i="12"/>
  <c r="U18" i="5"/>
  <c r="U17" i="5"/>
  <c r="U16" i="5"/>
  <c r="U15" i="5"/>
  <c r="U14" i="5"/>
  <c r="E30" i="11"/>
  <c r="C30" i="11"/>
  <c r="S20" i="6"/>
  <c r="S19" i="6"/>
  <c r="U12" i="5"/>
  <c r="U11" i="5"/>
  <c r="S13" i="5"/>
  <c r="S12" i="6"/>
  <c r="U10" i="5"/>
  <c r="U9" i="5"/>
  <c r="U8" i="5"/>
  <c r="U7" i="5"/>
  <c r="R19" i="5"/>
  <c r="R18" i="5"/>
  <c r="R17" i="5"/>
  <c r="T20" i="5"/>
  <c r="T13" i="5"/>
  <c r="L20" i="6"/>
  <c r="L19" i="6"/>
  <c r="L12" i="6"/>
  <c r="R16" i="5"/>
  <c r="R15" i="5"/>
  <c r="R14" i="5"/>
  <c r="R19" i="6"/>
  <c r="R20" i="6"/>
  <c r="H13" i="5"/>
  <c r="F13" i="5"/>
  <c r="D13" i="5"/>
  <c r="B13" i="5"/>
  <c r="E20" i="5"/>
  <c r="D20" i="5"/>
  <c r="E13" i="5"/>
  <c r="M21" i="5"/>
  <c r="M20" i="5"/>
  <c r="M13" i="5"/>
  <c r="J13" i="5"/>
  <c r="Q20" i="6"/>
  <c r="P20" i="6"/>
  <c r="O20" i="6"/>
  <c r="N20" i="6"/>
  <c r="M20" i="6"/>
  <c r="M19" i="6"/>
  <c r="Q19" i="6"/>
  <c r="P19" i="6"/>
  <c r="O19" i="6"/>
  <c r="N19" i="6"/>
  <c r="R12" i="6"/>
  <c r="Q12" i="6"/>
  <c r="P12" i="6"/>
  <c r="O12" i="6"/>
  <c r="N12" i="6"/>
  <c r="M12" i="6"/>
  <c r="R12" i="5"/>
  <c r="R11" i="5"/>
  <c r="R10" i="5"/>
  <c r="R9" i="5"/>
  <c r="R8" i="5"/>
  <c r="R7" i="5"/>
  <c r="L7" i="5"/>
  <c r="L8" i="5"/>
  <c r="L9" i="5"/>
  <c r="L10" i="5"/>
  <c r="L11" i="5"/>
  <c r="L12" i="5"/>
  <c r="I13" i="5"/>
  <c r="K13" i="5"/>
  <c r="L14" i="5"/>
  <c r="L15" i="5"/>
  <c r="L16" i="5"/>
  <c r="L17" i="5"/>
  <c r="L18" i="5"/>
  <c r="L19" i="5"/>
  <c r="H20" i="5"/>
  <c r="I20" i="5"/>
  <c r="J20" i="5"/>
  <c r="K20" i="5"/>
  <c r="H21" i="5"/>
  <c r="J21" i="5"/>
  <c r="O19" i="5"/>
  <c r="O18" i="5"/>
  <c r="O17" i="5"/>
  <c r="O16" i="5"/>
  <c r="O15" i="5"/>
  <c r="O14" i="5"/>
  <c r="O12" i="5"/>
  <c r="O11" i="5"/>
  <c r="N13" i="5"/>
  <c r="O10" i="5"/>
  <c r="O9" i="5"/>
  <c r="O8" i="5"/>
  <c r="O7" i="5"/>
  <c r="N20" i="5"/>
  <c r="C13" i="5"/>
  <c r="G13" i="5"/>
  <c r="B20" i="5"/>
  <c r="C20" i="5"/>
  <c r="F20" i="5"/>
  <c r="G20" i="5"/>
  <c r="G21" i="5" s="1"/>
  <c r="F30" i="11" l="1"/>
  <c r="G30" i="11" s="1"/>
  <c r="I8" i="4"/>
  <c r="G8" i="4"/>
  <c r="N14" i="1"/>
  <c r="A30" i="5"/>
  <c r="L20" i="5"/>
  <c r="O20" i="5"/>
  <c r="L13" i="5"/>
  <c r="K21" i="5"/>
  <c r="I21" i="5"/>
  <c r="E21" i="5"/>
  <c r="O21" i="5"/>
  <c r="G7" i="17"/>
  <c r="U13" i="5"/>
  <c r="W21" i="5"/>
  <c r="F31" i="15"/>
  <c r="L21" i="5"/>
  <c r="O13" i="5"/>
  <c r="D21" i="5"/>
  <c r="F30" i="22"/>
  <c r="F30" i="13"/>
  <c r="G14" i="13" s="1"/>
  <c r="Q21" i="5"/>
  <c r="T19" i="6"/>
  <c r="F30" i="20"/>
  <c r="G7" i="20" s="1"/>
  <c r="F30" i="16"/>
  <c r="G8" i="16" s="1"/>
  <c r="N21" i="5"/>
  <c r="T21" i="5"/>
  <c r="R13" i="5"/>
  <c r="G18" i="14"/>
  <c r="G10" i="14"/>
  <c r="G26" i="14"/>
  <c r="G13" i="14"/>
  <c r="G21" i="14"/>
  <c r="G29" i="14"/>
  <c r="G12" i="14"/>
  <c r="G20" i="14"/>
  <c r="G28" i="14"/>
  <c r="G15" i="14"/>
  <c r="G14" i="14"/>
  <c r="G22" i="14"/>
  <c r="G9" i="14"/>
  <c r="G17" i="14"/>
  <c r="G25" i="14"/>
  <c r="G8" i="14"/>
  <c r="G16" i="14"/>
  <c r="G24" i="14"/>
  <c r="G11" i="14"/>
  <c r="G19" i="14"/>
  <c r="G23" i="14"/>
  <c r="G27" i="14"/>
  <c r="F21" i="5"/>
  <c r="B21" i="5"/>
  <c r="V21" i="5"/>
  <c r="AA21" i="5" s="1"/>
  <c r="P7" i="1"/>
  <c r="R7" i="1" s="1"/>
  <c r="F30" i="12"/>
  <c r="G8" i="12" s="1"/>
  <c r="V13" i="5"/>
  <c r="X20" i="5"/>
  <c r="C21" i="5"/>
  <c r="R21" i="5"/>
  <c r="U20" i="5"/>
  <c r="R20" i="5"/>
  <c r="U21" i="5"/>
  <c r="G27" i="22" l="1"/>
  <c r="G7" i="22"/>
  <c r="G10" i="15"/>
  <c r="G8" i="15"/>
  <c r="H7" i="1"/>
  <c r="H8" i="4" s="1"/>
  <c r="O7" i="1"/>
  <c r="I15" i="4"/>
  <c r="K8" i="4"/>
  <c r="AD6" i="6" s="1"/>
  <c r="AE6" i="6" s="1"/>
  <c r="J8" i="4"/>
  <c r="G13" i="17"/>
  <c r="G22" i="17"/>
  <c r="G14" i="17"/>
  <c r="G29" i="17"/>
  <c r="G21" i="17"/>
  <c r="G20" i="17"/>
  <c r="G27" i="17"/>
  <c r="G11" i="17"/>
  <c r="G13" i="13"/>
  <c r="G26" i="17"/>
  <c r="G18" i="17"/>
  <c r="G10" i="17"/>
  <c r="G25" i="17"/>
  <c r="G17" i="17"/>
  <c r="G9" i="17"/>
  <c r="G28" i="17"/>
  <c r="G12" i="17"/>
  <c r="G19" i="17"/>
  <c r="G24" i="17"/>
  <c r="G16" i="17"/>
  <c r="G8" i="17"/>
  <c r="G23" i="17"/>
  <c r="G15" i="17"/>
  <c r="G15" i="15"/>
  <c r="G23" i="15"/>
  <c r="G18" i="15"/>
  <c r="G22" i="15"/>
  <c r="G29" i="15"/>
  <c r="G11" i="15"/>
  <c r="G24" i="15"/>
  <c r="G9" i="15"/>
  <c r="G21" i="15"/>
  <c r="G13" i="15"/>
  <c r="G16" i="15"/>
  <c r="G12" i="15"/>
  <c r="G25" i="15"/>
  <c r="G14" i="15"/>
  <c r="G28" i="15"/>
  <c r="G27" i="15"/>
  <c r="G19" i="15"/>
  <c r="G26" i="15"/>
  <c r="G17" i="15"/>
  <c r="G30" i="15"/>
  <c r="G20" i="15"/>
  <c r="G25" i="22"/>
  <c r="G29" i="13"/>
  <c r="G19" i="13"/>
  <c r="G16" i="13"/>
  <c r="G8" i="13"/>
  <c r="G25" i="13"/>
  <c r="G27" i="13"/>
  <c r="G22" i="13"/>
  <c r="G15" i="13"/>
  <c r="G20" i="13"/>
  <c r="G10" i="13"/>
  <c r="G17" i="13"/>
  <c r="G23" i="13"/>
  <c r="G24" i="13"/>
  <c r="G28" i="13"/>
  <c r="G9" i="13"/>
  <c r="G12" i="13"/>
  <c r="G21" i="13"/>
  <c r="G26" i="13"/>
  <c r="G18" i="13"/>
  <c r="G7" i="13"/>
  <c r="G11" i="13"/>
  <c r="G12" i="22"/>
  <c r="G24" i="22"/>
  <c r="G20" i="22"/>
  <c r="G16" i="22"/>
  <c r="G23" i="22"/>
  <c r="G9" i="22"/>
  <c r="G14" i="22"/>
  <c r="G18" i="22"/>
  <c r="G28" i="22"/>
  <c r="G11" i="22"/>
  <c r="G19" i="22"/>
  <c r="G22" i="22"/>
  <c r="G15" i="22"/>
  <c r="G21" i="22"/>
  <c r="G29" i="22"/>
  <c r="G26" i="22"/>
  <c r="G13" i="22"/>
  <c r="G8" i="22"/>
  <c r="G17" i="22"/>
  <c r="G10" i="22"/>
  <c r="X13" i="5"/>
  <c r="G28" i="20"/>
  <c r="G24" i="20"/>
  <c r="G26" i="20"/>
  <c r="G22" i="20"/>
  <c r="G14" i="20"/>
  <c r="G18" i="20"/>
  <c r="G10" i="20"/>
  <c r="G25" i="20"/>
  <c r="G17" i="20"/>
  <c r="G9" i="20"/>
  <c r="G20" i="20"/>
  <c r="G16" i="20"/>
  <c r="G12" i="20"/>
  <c r="G8" i="20"/>
  <c r="G29" i="20"/>
  <c r="G21" i="20"/>
  <c r="G13" i="20"/>
  <c r="G27" i="20"/>
  <c r="G23" i="20"/>
  <c r="G19" i="20"/>
  <c r="G15" i="20"/>
  <c r="G11" i="20"/>
  <c r="G27" i="16"/>
  <c r="G23" i="16"/>
  <c r="G29" i="16"/>
  <c r="G25" i="16"/>
  <c r="G19" i="16"/>
  <c r="G21" i="16"/>
  <c r="G15" i="16"/>
  <c r="G17" i="16"/>
  <c r="G13" i="16"/>
  <c r="G7" i="16"/>
  <c r="G11" i="16"/>
  <c r="G22" i="16"/>
  <c r="G26" i="16"/>
  <c r="G18" i="16"/>
  <c r="G9" i="16"/>
  <c r="G28" i="16"/>
  <c r="G24" i="16"/>
  <c r="G20" i="16"/>
  <c r="G14" i="16"/>
  <c r="G16" i="16"/>
  <c r="G12" i="16"/>
  <c r="G10" i="16"/>
  <c r="G31" i="14"/>
  <c r="X21" i="5"/>
  <c r="G29" i="11"/>
  <c r="G17" i="11"/>
  <c r="G25" i="11"/>
  <c r="G26" i="11"/>
  <c r="G21" i="11"/>
  <c r="G13" i="11"/>
  <c r="G14" i="11"/>
  <c r="G9" i="11"/>
  <c r="G22" i="11"/>
  <c r="G7" i="11"/>
  <c r="G18" i="11"/>
  <c r="G10" i="11"/>
  <c r="G23" i="11"/>
  <c r="G27" i="11"/>
  <c r="G15" i="11"/>
  <c r="G19" i="11"/>
  <c r="G28" i="11"/>
  <c r="G11" i="11"/>
  <c r="G20" i="11"/>
  <c r="G12" i="11"/>
  <c r="G24" i="11"/>
  <c r="G16" i="11"/>
  <c r="G8" i="11"/>
  <c r="G28" i="12"/>
  <c r="G24" i="12"/>
  <c r="G20" i="12"/>
  <c r="G16" i="12"/>
  <c r="G11" i="12"/>
  <c r="G7" i="12"/>
  <c r="G27" i="12"/>
  <c r="G23" i="12"/>
  <c r="G19" i="12"/>
  <c r="G14" i="12"/>
  <c r="G10" i="12"/>
  <c r="G15" i="12"/>
  <c r="G26" i="12"/>
  <c r="G22" i="12"/>
  <c r="G18" i="12"/>
  <c r="G13" i="12"/>
  <c r="G29" i="12"/>
  <c r="G25" i="12"/>
  <c r="G21" i="12"/>
  <c r="G17" i="12"/>
  <c r="G12" i="12"/>
  <c r="G30" i="17" l="1"/>
  <c r="G31" i="15"/>
  <c r="G30" i="13"/>
  <c r="G30" i="22"/>
  <c r="G30" i="21"/>
  <c r="G30" i="20"/>
  <c r="G30" i="16"/>
  <c r="G30" i="12"/>
  <c r="G12" i="1"/>
  <c r="G13" i="4" l="1"/>
  <c r="G14" i="1"/>
  <c r="P12" i="1"/>
  <c r="R12" i="1" l="1"/>
  <c r="K13" i="4"/>
  <c r="AD11" i="6" s="1"/>
  <c r="AE11" i="6" s="1"/>
  <c r="G15" i="4"/>
  <c r="O12" i="1"/>
  <c r="J13" i="4" s="1"/>
  <c r="P14" i="1"/>
  <c r="H12" i="1"/>
  <c r="H13" i="4" s="1"/>
  <c r="AD12" i="6" l="1"/>
  <c r="AE12" i="6" s="1"/>
  <c r="R14" i="1"/>
  <c r="O14" i="1"/>
  <c r="H14" i="1"/>
  <c r="K15" i="4"/>
  <c r="J15" i="4" s="1"/>
  <c r="H15" i="4" l="1"/>
</calcChain>
</file>

<file path=xl/sharedStrings.xml><?xml version="1.0" encoding="utf-8"?>
<sst xmlns="http://schemas.openxmlformats.org/spreadsheetml/2006/main" count="747" uniqueCount="160">
  <si>
    <t>ΜΗΝΑΣ</t>
  </si>
  <si>
    <t>ΛΕΥΚΩΣΙΑ</t>
  </si>
  <si>
    <t>ΛΑΡΝΑΚΑ</t>
  </si>
  <si>
    <t>ΠΑΡΑΛΙΜΝΙ</t>
  </si>
  <si>
    <t>ΛΕΜΕΣΟΣ</t>
  </si>
  <si>
    <t>ΠΑΦΟΣ</t>
  </si>
  <si>
    <t>ΣΥΝΟΛΟ</t>
  </si>
  <si>
    <t>ΑΥΓΟΥΣΤΟΣ</t>
  </si>
  <si>
    <t>ΑΝΔΡΕΣ</t>
  </si>
  <si>
    <t>ΓΥΝΑΙΚΕΣ</t>
  </si>
  <si>
    <t>ΠΟΣΟΣΤΟ</t>
  </si>
  <si>
    <t xml:space="preserve"> ΥΠΗΡΕΣΙΕΣ ΚΟΙΝΩΝΙΚΩΝ ΑΣΦΑΛΙΣΕΩΝ</t>
  </si>
  <si>
    <t>ΚΛΑΔΟΣ ΣΤΑΤΙΣΤΙΚΗΣ</t>
  </si>
  <si>
    <t>Μ Η Ν Α Σ</t>
  </si>
  <si>
    <t>ΑΡΙΘΜΟΣ</t>
  </si>
  <si>
    <t>ΠΟΣΟ ΠΟΥ</t>
  </si>
  <si>
    <t>ΠΡΟΣΩΠΩΝ</t>
  </si>
  <si>
    <t>ΠΛΗΡΩΘΗΚΕ</t>
  </si>
  <si>
    <t>12356*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</si>
  <si>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</si>
  <si>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</si>
  <si>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</si>
  <si>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</si>
  <si>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</si>
  <si>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</si>
  <si>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</si>
  <si>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</si>
  <si>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</si>
  <si>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</si>
  <si>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</si>
  <si>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ΠΛΗΡΩΘΗΚΕ*</t>
  </si>
  <si>
    <t xml:space="preserve">                ΚΛΑΔΟΣ ΣΤΑΤΙΣΤΙΚΗΣ</t>
  </si>
  <si>
    <t>% μεταβολής στον αρ. ατόμων 2009/2008</t>
  </si>
  <si>
    <t>% μεταβολής στον αρ. ατόμων 2010/2009</t>
  </si>
  <si>
    <t>% μεταβολής στον αρ. ατόμων 2011/2010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</si>
  <si>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</si>
  <si>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</si>
  <si>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</si>
  <si>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</si>
  <si>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</si>
  <si>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*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</si>
  <si>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ΜΕΣΟΣ ΜΗΝΙΑΟΣ ΑΡΙΘΜΟΣ Α΄ ΕΞΑΜΗΝΟΥ</t>
  </si>
  <si>
    <t>ΜΕΣΟΣ ΜΗΝΙΑΙΟΣ ΑΡΙΘΜΟΣ Β΄ ΕΞΑΜΗΝΟΥ</t>
  </si>
  <si>
    <t>ΜΕΣΟΣ ΜΗΝΙΑΙΟΣ  ΑΡΙΘΜΟΣ ΧΡΟΝΟΥ</t>
  </si>
  <si>
    <t>ΜΕΣΟΣ ΜΗΝΙΑΙΟΣ ΑΡΙΘΜΟΣ Α΄ ΕΞΑΜΗΝΟΥ</t>
  </si>
  <si>
    <t>ΜΕΣΟΣ ΜΗΝΙΑΙΟΣ ΑΡΙΘΜΟΣ ΧΡΟΝΟΥ</t>
  </si>
  <si>
    <t xml:space="preserve">ΜΕΣΟΣ ΜΗΝΙΑΙΟΣ ΑΡΙΘΜΟΣ Β΄ ΕΞΑΜΗΝΟΥ </t>
  </si>
  <si>
    <t>ΜΕΣΟΣ ΜΗΝΙΑΙΟΣ ΑΡΙΘΜΟΣ ΕΤΟΥΣ</t>
  </si>
  <si>
    <t xml:space="preserve">ΜΕΣΟΣ ΜΗΝΙΑΙΟΣ ΑΡΙΘΜΟΣ Α΄ ΕΞΑΜΗΝΟΥ </t>
  </si>
  <si>
    <r>
      <t xml:space="preserve">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</t>
    </r>
  </si>
  <si>
    <t>ΑΤΟΜΩΝ</t>
  </si>
  <si>
    <t>ΜΕΣΟΣ ΜΗΝΙΑΙΟΣ ΑΡΙΘΜΟΣ ΑΤΟΜΩΝ ΚΑΙ ΣΥΝΟΛΙΚΟ ΠΟΣΟ ΠΛΗΡΩΜΗΣ Α΄ ΕΞΑΜΗΝΟΥ</t>
  </si>
  <si>
    <t>ΜΕΣΟΣ ΜΗΝΙΑΙΟΣ ΑΡΙΘΜΟΣ ΑΤΟΜΩΝ ΚΑΙ ΣΥΝΟΛΙΚΟ ΠΟΣΟ ΠΛΗΡΩΜΗΣ Β΄ ΕΞΑΜΗΝΟΥ</t>
  </si>
  <si>
    <t xml:space="preserve">                                           ΜΕΣΟΣ ΜΗΝΙΑΙΟΣ ΑΡΙΘΜΟΣ ΑΤΟΜΩΝ ΚΑΙ ΣΥΝΟΛΙΚΟ ΠΟΣΟ ΠΛΗΡΩΜΗΣ ΕΤΟΥΣ €</t>
  </si>
  <si>
    <t>2. Μέρος του ποσού αφορά αναδρομικές πληρωμές.</t>
  </si>
  <si>
    <t xml:space="preserve"> * Το ποσό πληρωμής αφορά τη μηνιαία δαπάνη του επιδόματος ανεργίας και όχι το ποσό που καταβλήθηκε στα πιο πάνω άτομα, για τους πιο κάτω λόγους:</t>
  </si>
  <si>
    <t>ΕΤΗΣΙΑ ΔΑΠΑΝΗ €**</t>
  </si>
  <si>
    <t>ΠΟΣΟ ΠΛΗΡΩΜΗΣ* €</t>
  </si>
  <si>
    <t>% μεταβολής στον αρ. ατόμων 2012/2011</t>
  </si>
  <si>
    <t>ΚΑΤΗΓΟΡΙΑ ΑΝΕΡΓΩΝ</t>
  </si>
  <si>
    <t>A/A</t>
  </si>
  <si>
    <t xml:space="preserve"> ΟΙΚΟΝΟΜΙΚΗ ΔΡΑΣΤΗΡΙΟΤΗΤΑ (NACE 2)</t>
  </si>
  <si>
    <t xml:space="preserve">      ΑΝΑΣΤΟΛΕΣ </t>
  </si>
  <si>
    <t>ΜΕΤΑΠΟΙΗΣΗΣ</t>
  </si>
  <si>
    <t>ΤΟΥΡΙΣΤΙΚΗΣ ΒΙΟΜΗΧΑΝΙΑΣ</t>
  </si>
  <si>
    <t>ΑΛΛΟΙ</t>
  </si>
  <si>
    <t>Γεωργία, δασοκομία και αλιεία</t>
  </si>
  <si>
    <t>Ορυχεία και λατομεία</t>
  </si>
  <si>
    <t>Μεταποίηση</t>
  </si>
  <si>
    <t>Παροχή ηλεκτρικού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</si>
  <si>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</si>
  <si>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</si>
  <si>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εμπόριο.  Επισκευή μηχανοκίνητων οχημάτων και μοτοσυκλετών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</si>
  <si>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</si>
  <si>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</si>
  <si>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</si>
  <si>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</si>
  <si>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</si>
  <si>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</si>
  <si>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</si>
  <si>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άμυνα. Υποχρεωτική κοινωνική ασφάλιση</t>
  </si>
  <si>
    <t>Εκπαίδευση</t>
  </si>
  <si>
    <t>Δραστηριότητες σχετικές με την ανθρώπινη υγεία και την κοινωνική μέριμνα</t>
  </si>
  <si>
    <t>Τέχνες, διασκέδαση και ψυχαγωγία</t>
  </si>
  <si>
    <t>Άλλες δραστηριότητες παροχής υπηρεσιών</t>
  </si>
  <si>
    <t>Δραστηριότητες νοικοκυριών ως εργοδοτών. Μη διαφοροποιημένες δραστηριότητες νοικοκυριών που αφορούν την παραγωγή αγαθών - και υπηρεσιών - για ιδία χρήση</t>
  </si>
  <si>
    <t>Δραστηριότητες ετερόδικων οργανισμών και φορέων</t>
  </si>
  <si>
    <t>Μη δηλωμένη οικονομική δραστηριότητα</t>
  </si>
  <si>
    <t>Λιμενεργάτες</t>
  </si>
  <si>
    <t>ΥΠΗΡΕΣΙΕΣ ΚΟΙΝΩΝΙΚΩΝ ΑΣΦΑΛΙΣΕΩΝ</t>
  </si>
  <si>
    <t>% μεταβολής στον αρ. ατόμων 2013/2012</t>
  </si>
  <si>
    <t xml:space="preserve">Ποσοστό επί του συνόλου </t>
  </si>
  <si>
    <r>
      <t xml:space="preserve"> 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 </t>
    </r>
    <r>
      <rPr>
        <sz val="10"/>
        <rFont val="Arial"/>
        <family val="2"/>
        <charset val="161"/>
      </rPr>
      <t xml:space="preserve">                                    </t>
    </r>
  </si>
  <si>
    <t>ΠΙΝΑΚΑΣ 1</t>
  </si>
  <si>
    <t>ΠΙΝΑΚΑΣ 2</t>
  </si>
  <si>
    <t>ΠΙΝΑΚΑΣ 3</t>
  </si>
  <si>
    <t>ΠΙΝΑΚΑΣ 4</t>
  </si>
  <si>
    <t>ΠΙΝΑΚΑΣ 5</t>
  </si>
  <si>
    <t>ΠΙΝΑΚΑΣ 6</t>
  </si>
  <si>
    <t xml:space="preserve">ΠΙΝΑΚΑΣ ΣΤΟΝ ΟΠΟΙΟ ΦΑΙΝΕΤΑΙ Ο ΑΡΙΘΜΟΣ ΤΩΝ ΠΡΟΣΩΠΩΝ ΠΟΥ ΑΠΟΤΑΘΗΚΑΝ </t>
  </si>
  <si>
    <t>ΠΙΝΑΚΑΣ 7.7</t>
  </si>
  <si>
    <t>ΠΙΝΑΚΑΣ 7.6</t>
  </si>
  <si>
    <t>ΠΙΝΑΚΑΣ 7.1</t>
  </si>
  <si>
    <t>ΠΙΝΑΚΑΣ 7.2</t>
  </si>
  <si>
    <t>ΠΙΝΑΚΑΣ 7.3</t>
  </si>
  <si>
    <t>ΠΙΝΑΚΑΣ 7.4</t>
  </si>
  <si>
    <t>ΠΙΝΑΚΑΣ 7.5</t>
  </si>
  <si>
    <t>ΠΙΝΑΚΑΣ 7.10</t>
  </si>
  <si>
    <t>ΠΙΝΑΚΑΣ 7.11</t>
  </si>
  <si>
    <t>ΠΟΣΟΣΤΟ ΕΠΙ ΤΟΥ ΣΥΝΟΛΟΥ</t>
  </si>
  <si>
    <t>% μεταβολής στον αρ. ατόμων 2014/2013</t>
  </si>
  <si>
    <t>% μεταβολής στον αρ. ατόμων 2015/2014</t>
  </si>
  <si>
    <t>ΠΟΣΟΣΤΙΑΙΑ ΑΥΞΗΣΗ</t>
  </si>
  <si>
    <t>ΓΕΝΙΚΟ ΣΥΝΟΛΟ</t>
  </si>
  <si>
    <t>% μεταβολής στον αρ. ατόμων 2016/2015</t>
  </si>
  <si>
    <t>ΠΙΝΑΚΑΣ 7.12</t>
  </si>
  <si>
    <t>% μεταβολής στον αρ. ατόμων 2017/2016</t>
  </si>
  <si>
    <t>% μεταβολής στον αρ. ατόμων 2018/2017</t>
  </si>
  <si>
    <t>ΑΡΙΘΜΟΣ ΑΤΟΜΩΝ</t>
  </si>
  <si>
    <t xml:space="preserve">    </t>
  </si>
  <si>
    <t xml:space="preserve">  </t>
  </si>
  <si>
    <t>% μεταβολής στον αρ. ατόμων 2019/2018</t>
  </si>
  <si>
    <t>1. Οι δικαιούχοι δεν πληρώνονται απαραίτητα τον αντίστοιχο μήνα αναφοράς</t>
  </si>
  <si>
    <t>% μεταβολής στον αρ. ατόμων 2020/2019</t>
  </si>
  <si>
    <t>% μεταβολής στον αρ. ατόμων 2021/2020</t>
  </si>
  <si>
    <t xml:space="preserve"> </t>
  </si>
  <si>
    <t xml:space="preserve">**  Η ετήσια δαπάνη είναι σύμφωνα με τους τελικούς λογαριασμούς του Ταμείου Κοινωνικών Ασφαλίσεων. Το ετήσιο ποσό διαφέρει από τη μηνιαία δαπάνη γιατί περιλαμβάνει και τις αποδόσεις των δαπανών ανεργίας σε / από άλλες χώρες της Ε.Ε. με βάση τον Κανονισμό καθώς επίσης και ποσό €13.351.696 στο μήνα Δεκέμβριο 2020 που αφορά δαπάνη για το ΕΕΑ8 ("Ειδικό Επίδομα Στήριξης Ανέργων" λόγω της πανδημίας - απόφαση Υπουργικού Συμβουλίου). </t>
  </si>
  <si>
    <t>% μεταβολής του συνόλου 2022/2021</t>
  </si>
  <si>
    <t>% μεταβολής στον αρ. ατόμων 2022/2021</t>
  </si>
  <si>
    <t>ΠΙΝΑΚΑΣ ΣΤΟΝ ΟΠΟΙΟ ΦΑΙΝΕΤΑΙ Ο ΑΡΙΘΜΟΣ ΤΩΝ ΔΙΚΑΙΟΥΧΩΝ ΕΠΙΔΟΜΑΤΟΣ ΑΝΕΡΓΙΑΣ ΚΑΙ ΤΟ ΠΟΣΟ ΠΛΗΡΩΜΗΣ* ΚΑΤΑ ΜΗΝΑ ΓΙΑ ΤΑ ΧΡΟΝΙΑ 2013 - 2022</t>
  </si>
  <si>
    <t>ΠΙΝΑΚΑΣ 8</t>
  </si>
  <si>
    <t>ΠΙΝΑΚΑΣ 7.8</t>
  </si>
  <si>
    <t>ΠΙΝΑΚΑΣ 7.9</t>
  </si>
  <si>
    <r>
      <t xml:space="preserve"> ΠΙΝΑΚΑΣ ΣΤΟΝ ΟΠΟΙΟ ΦΑΙΝΕΤΑΙ Ο ΑΡΙΘΜΟΣ ΤΩΝ ΑΤΟΜΩΝ ΠΟΥ </t>
    </r>
    <r>
      <rPr>
        <b/>
        <sz val="10"/>
        <rFont val="Arial"/>
        <family val="2"/>
        <charset val="161"/>
      </rPr>
      <t>ΑΠΟΤΑΘΗΚΑΝ</t>
    </r>
    <r>
      <rPr>
        <sz val="10"/>
        <rFont val="Arial"/>
        <family val="2"/>
        <charset val="161"/>
      </rPr>
      <t xml:space="preserve"> ΓΙΑ ΕΠΙΔΟΜΑ ΑΝΕΡΓΙΑΣ ΚΑΤΑ ΜΗΝΑ ΚΑΙ ΧΡΟΝΟ ΓΙΑ ΤΑ ΧΡΟΝΙΑ 1995 - 2023</t>
    </r>
  </si>
  <si>
    <t>% μεταβολής 2023/2022</t>
  </si>
  <si>
    <t>ΓΙΑ ΕΠΙΔΟΜΑ ΑΝΕΡΓΙΑΣ ΚΑΤΑ ΦΥΛΟ ΚΑΙ ΜΗΝΑ ΓΙΑ ΤΑ ΧΡΟΝΙΑ 2022 ΚΑΙ 2023</t>
  </si>
  <si>
    <t>ΓΙΑ ΕΠΙΔΟΜΑ ΑΝΕΡΓΙΑΣ ΓΙΑ ΤΑ ΧΡΟΝΙΑ 2022 ΚΑΙ 2023 ΚΑΤΑ ΕΠΑΡΧΙΑ ΚΑΙ ΜΗΝΑ</t>
  </si>
  <si>
    <t xml:space="preserve">      ΓΙΑ ΕΠΙΔΟΜΑ ΑΝΕΡΓΙΑΣ ΤΟ 2023 ΚΑΤΑ ΕΠΑΡΧΙΑ, ΦΥΛΟ ΚΑΙ ΜΗΝΑ  </t>
  </si>
  <si>
    <t>% μεταβολής του συνόλου 2023/2022</t>
  </si>
  <si>
    <t xml:space="preserve"> ΠΙΝΑΚΑΣ ΣΤΟΝ ΟΠΟΙΟ ΦΑΙΝΕΤΑΙ Ο ΑΡΙΘΜΟΣ ΤΩΝ ΑΤΟΜΩΝ ΠΟΥ ΑΠΟΤΑΘΗΚΑΝ ΓΙΑ ΕΠΙΔΟΜΑ ΑΝΕΡΓΙΑΣ, ΚΑΤΑ ΜΗΝΑ, ΚΟΙΝΟΤΗΤΑ ΚΑΙ ΚΑΤΑ ΧΡΟΝΟ ΓΙΑ ΤΑ ΧΡΟΝΙΑ 2022 - 2023</t>
  </si>
  <si>
    <t>UNEMPLOYMENT BENEFIT Y2022-2023</t>
  </si>
  <si>
    <r>
      <t xml:space="preserve"> ΠΙΝΑΚΑΣ ΣΤΟΝ ΟΠΟΙΟ ΦΑΙΝΕΤΑΙ Ο ΑΡΙΘΜΟΣ </t>
    </r>
    <r>
      <rPr>
        <b/>
        <sz val="10"/>
        <rFont val="Arial"/>
        <family val="2"/>
        <charset val="161"/>
      </rPr>
      <t xml:space="preserve">ΤΩΝ ΔΙΚΑΙΟΥΧΩΝ </t>
    </r>
    <r>
      <rPr>
        <sz val="10"/>
        <rFont val="Arial"/>
        <family val="2"/>
        <charset val="161"/>
      </rPr>
      <t>ΕΠΙΔΟΜΑΤΟΣ ΑΝΕΡΓΙΑΣ ΑΠΟ ΤΟ ΤΑΜΕΙΟ ΚΟΙΝΩΝΙΚΩΝ ΑΣΦΑΛΙΣΕΩΝ, ΚΑΤΑ ΜΗΝΑ, ΚΟΙΝΟΤΗΤΑ ΚΑΙ ΚΑΤΑ ΧΡΟΝΟ ΓΙΑ ΤΑ ΧΡΟΝΙΑ 2022 - 2023</t>
    </r>
  </si>
  <si>
    <t>% μεταβολής στον αρ. ατόμων 2023/2022</t>
  </si>
  <si>
    <t>UNEMPLOYMENT BENEFIT Y2013-2023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</si>
  <si>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Ιανουάριο του 2023</t>
  </si>
  <si>
    <t>Unemployment benefit by economic activity 2023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</si>
  <si>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Απρίλιο του 2023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</si>
  <si>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Μάϊο του 2023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</si>
  <si>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Ιούνιο του 2023</t>
  </si>
  <si>
    <t>Unemployment benefit by economic activity 2023 (Jan-June)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</si>
  <si>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Ιούλιο του 2023</t>
  </si>
  <si>
    <t>Unemployment benefit by economic activity 2023 (Jan-Dec)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</si>
  <si>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Αύγουστο του 2023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</si>
  <si>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Σεπτέμβριο του 2023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</si>
  <si>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Οκτώβριο του 2023</t>
  </si>
  <si>
    <t>ΤΕΡΜΑΤΙΣΜΟΙ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</si>
  <si>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Φεβρουάριο του 2023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</si>
  <si>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Μάρτιο του 2023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</si>
  <si>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Νοέμβριο του 2023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</si>
  <si>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Δεκέμβριο του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</si>
</sst>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€_-;\-* #,##0\ _€_-;_-* &quot;-&quot;\ _€_-;_-@_-"/>
    <numFmt numFmtId="165" formatCode="_-* #,##0\ _Δ_ρ_χ_-;\-* #,##0\ _Δ_ρ_χ_-;_-* &quot;-&quot;\ _Δ_ρ_χ_-;_-@_-"/>
    <numFmt numFmtId="166" formatCode="0.0%"/>
    <numFmt numFmtId="167" formatCode="[$-408]d\-mmm\-yy;@"/>
    <numFmt numFmtId="168" formatCode="[$-408]dd\-mmm\-yy;@"/>
    <numFmt numFmtId="169" formatCode="[$€-2]\ #,##0;[Red]\-[$€-2]\ #,##0"/>
    <numFmt numFmtId="170" formatCode="0.0"/>
  </numFmts>
  <fonts count="26" x14ac:knownFonts="1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rgb="FFFA7D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9" fontId="1" fillId="0" borderId="0" applyFont="0" applyFill="0" applyBorder="0" applyAlignment="0" applyProtection="0"/>
    <xf numFmtId="0" fontId="25" fillId="2" borderId="69" applyNumberFormat="0" applyAlignment="0" applyProtection="0"/>
  </cellStyleXfs>
  <cellXfs count="4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2" fillId="0" borderId="6" xfId="0" applyFont="1" applyBorder="1"/>
    <xf numFmtId="166" fontId="2" fillId="0" borderId="0" xfId="2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167" fontId="0" fillId="0" borderId="0" xfId="0" applyNumberFormat="1" applyAlignment="1">
      <alignment horizontal="left"/>
    </xf>
    <xf numFmtId="167" fontId="8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11" fillId="0" borderId="0" xfId="0" applyFo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0" xfId="0" applyFont="1"/>
    <xf numFmtId="167" fontId="13" fillId="0" borderId="0" xfId="0" applyNumberFormat="1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0" fillId="0" borderId="0" xfId="0" applyFont="1"/>
    <xf numFmtId="14" fontId="0" fillId="0" borderId="0" xfId="0" applyNumberFormat="1" applyAlignment="1">
      <alignment horizontal="left"/>
    </xf>
    <xf numFmtId="0" fontId="17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3" fontId="14" fillId="0" borderId="0" xfId="0" applyNumberFormat="1" applyFont="1" applyAlignment="1">
      <alignment wrapText="1"/>
    </xf>
    <xf numFmtId="165" fontId="14" fillId="0" borderId="0" xfId="0" applyNumberFormat="1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horizontal="center"/>
    </xf>
    <xf numFmtId="165" fontId="13" fillId="0" borderId="9" xfId="0" applyNumberFormat="1" applyFont="1" applyBorder="1"/>
    <xf numFmtId="165" fontId="13" fillId="0" borderId="9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5" fontId="2" fillId="0" borderId="9" xfId="0" applyNumberFormat="1" applyFont="1" applyBorder="1"/>
    <xf numFmtId="165" fontId="2" fillId="0" borderId="9" xfId="0" applyNumberFormat="1" applyFont="1" applyBorder="1" applyAlignment="1">
      <alignment horizontal="center"/>
    </xf>
    <xf numFmtId="165" fontId="2" fillId="0" borderId="7" xfId="0" applyNumberFormat="1" applyFont="1" applyBorder="1"/>
    <xf numFmtId="165" fontId="14" fillId="0" borderId="9" xfId="0" applyNumberFormat="1" applyFont="1" applyBorder="1"/>
    <xf numFmtId="165" fontId="2" fillId="0" borderId="10" xfId="0" applyNumberFormat="1" applyFont="1" applyBorder="1"/>
    <xf numFmtId="165" fontId="2" fillId="0" borderId="10" xfId="0" applyNumberFormat="1" applyFont="1" applyBorder="1" applyAlignment="1">
      <alignment horizontal="center"/>
    </xf>
    <xf numFmtId="165" fontId="3" fillId="0" borderId="34" xfId="0" applyNumberFormat="1" applyFont="1" applyBorder="1" applyAlignment="1">
      <alignment horizontal="left"/>
    </xf>
    <xf numFmtId="165" fontId="3" fillId="0" borderId="27" xfId="0" applyNumberFormat="1" applyFont="1" applyBorder="1" applyAlignment="1">
      <alignment horizontal="left"/>
    </xf>
    <xf numFmtId="165" fontId="13" fillId="0" borderId="10" xfId="0" applyNumberFormat="1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" fillId="0" borderId="15" xfId="0" applyFont="1" applyBorder="1"/>
    <xf numFmtId="0" fontId="2" fillId="0" borderId="11" xfId="0" applyFont="1" applyBorder="1"/>
    <xf numFmtId="165" fontId="2" fillId="0" borderId="45" xfId="0" applyNumberFormat="1" applyFont="1" applyBorder="1"/>
    <xf numFmtId="165" fontId="3" fillId="0" borderId="46" xfId="0" applyNumberFormat="1" applyFont="1" applyBorder="1" applyAlignment="1">
      <alignment horizontal="left"/>
    </xf>
    <xf numFmtId="165" fontId="2" fillId="0" borderId="6" xfId="0" applyNumberFormat="1" applyFont="1" applyBorder="1"/>
    <xf numFmtId="166" fontId="0" fillId="0" borderId="26" xfId="0" applyNumberFormat="1" applyBorder="1"/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167" fontId="13" fillId="0" borderId="0" xfId="0" applyNumberFormat="1" applyFont="1"/>
    <xf numFmtId="165" fontId="2" fillId="0" borderId="1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17" xfId="0" applyNumberFormat="1" applyFont="1" applyBorder="1"/>
    <xf numFmtId="165" fontId="3" fillId="0" borderId="34" xfId="0" applyNumberFormat="1" applyFont="1" applyBorder="1" applyAlignment="1">
      <alignment horizontal="center"/>
    </xf>
    <xf numFmtId="0" fontId="12" fillId="0" borderId="0" xfId="0" applyFont="1"/>
    <xf numFmtId="165" fontId="2" fillId="0" borderId="14" xfId="0" applyNumberFormat="1" applyFont="1" applyBorder="1"/>
    <xf numFmtId="165" fontId="3" fillId="0" borderId="5" xfId="0" applyNumberFormat="1" applyFont="1" applyBorder="1" applyAlignment="1">
      <alignment horizontal="left"/>
    </xf>
    <xf numFmtId="165" fontId="3" fillId="0" borderId="28" xfId="0" applyNumberFormat="1" applyFont="1" applyBorder="1" applyAlignment="1">
      <alignment horizontal="left"/>
    </xf>
    <xf numFmtId="165" fontId="2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2" fillId="0" borderId="26" xfId="2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10" fontId="17" fillId="0" borderId="30" xfId="1" applyNumberFormat="1" applyBorder="1"/>
    <xf numFmtId="10" fontId="17" fillId="0" borderId="26" xfId="1" applyNumberFormat="1" applyBorder="1"/>
    <xf numFmtId="10" fontId="17" fillId="0" borderId="48" xfId="1" applyNumberFormat="1" applyBorder="1"/>
    <xf numFmtId="1" fontId="3" fillId="0" borderId="34" xfId="0" applyNumberFormat="1" applyFon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left"/>
    </xf>
    <xf numFmtId="165" fontId="2" fillId="0" borderId="19" xfId="0" applyNumberFormat="1" applyFont="1" applyBorder="1" applyAlignment="1">
      <alignment horizontal="left"/>
    </xf>
    <xf numFmtId="165" fontId="14" fillId="0" borderId="19" xfId="0" applyNumberFormat="1" applyFont="1" applyBorder="1" applyAlignment="1">
      <alignment horizontal="left"/>
    </xf>
    <xf numFmtId="165" fontId="2" fillId="0" borderId="20" xfId="0" applyNumberFormat="1" applyFont="1" applyBorder="1" applyAlignment="1">
      <alignment horizontal="left"/>
    </xf>
    <xf numFmtId="165" fontId="3" fillId="0" borderId="39" xfId="0" applyNumberFormat="1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25" xfId="0" applyBorder="1"/>
    <xf numFmtId="0" fontId="0" fillId="0" borderId="5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5" fillId="0" borderId="29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24" xfId="0" applyBorder="1"/>
    <xf numFmtId="0" fontId="0" fillId="0" borderId="23" xfId="0" applyBorder="1"/>
    <xf numFmtId="0" fontId="11" fillId="0" borderId="24" xfId="0" applyFont="1" applyBorder="1"/>
    <xf numFmtId="0" fontId="0" fillId="0" borderId="5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/>
    </xf>
    <xf numFmtId="10" fontId="17" fillId="0" borderId="7" xfId="1" applyNumberFormat="1" applyBorder="1"/>
    <xf numFmtId="0" fontId="3" fillId="0" borderId="50" xfId="0" applyFont="1" applyBorder="1" applyAlignment="1">
      <alignment horizontal="center" vertical="center"/>
    </xf>
    <xf numFmtId="10" fontId="17" fillId="0" borderId="52" xfId="1" applyNumberFormat="1" applyBorder="1"/>
    <xf numFmtId="10" fontId="17" fillId="0" borderId="29" xfId="1" applyNumberFormat="1" applyBorder="1"/>
    <xf numFmtId="10" fontId="17" fillId="0" borderId="49" xfId="1" applyNumberFormat="1" applyBorder="1"/>
    <xf numFmtId="10" fontId="11" fillId="0" borderId="35" xfId="1" applyNumberFormat="1" applyFont="1" applyBorder="1"/>
    <xf numFmtId="10" fontId="17" fillId="0" borderId="37" xfId="1" applyNumberFormat="1" applyBorder="1"/>
    <xf numFmtId="10" fontId="11" fillId="0" borderId="28" xfId="1" applyNumberFormat="1" applyFont="1" applyBorder="1"/>
    <xf numFmtId="165" fontId="3" fillId="0" borderId="38" xfId="0" applyNumberFormat="1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5" fillId="0" borderId="36" xfId="0" applyFont="1" applyBorder="1" applyAlignment="1">
      <alignment horizontal="left"/>
    </xf>
    <xf numFmtId="165" fontId="2" fillId="0" borderId="18" xfId="0" applyNumberFormat="1" applyFont="1" applyBorder="1" applyAlignment="1">
      <alignment horizontal="left"/>
    </xf>
    <xf numFmtId="166" fontId="2" fillId="0" borderId="26" xfId="0" applyNumberFormat="1" applyFont="1" applyBorder="1" applyAlignment="1">
      <alignment horizontal="center"/>
    </xf>
    <xf numFmtId="10" fontId="17" fillId="0" borderId="33" xfId="1" applyNumberFormat="1" applyBorder="1"/>
    <xf numFmtId="10" fontId="17" fillId="0" borderId="42" xfId="1" applyNumberFormat="1" applyBorder="1"/>
    <xf numFmtId="10" fontId="17" fillId="0" borderId="44" xfId="1" applyNumberFormat="1" applyBorder="1"/>
    <xf numFmtId="0" fontId="1" fillId="0" borderId="0" xfId="0" applyFont="1"/>
    <xf numFmtId="166" fontId="2" fillId="0" borderId="27" xfId="2" applyNumberFormat="1" applyFont="1" applyBorder="1" applyAlignment="1">
      <alignment horizontal="center"/>
    </xf>
    <xf numFmtId="165" fontId="0" fillId="0" borderId="0" xfId="0" applyNumberForma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6" fontId="2" fillId="0" borderId="9" xfId="2" applyNumberFormat="1" applyFont="1" applyBorder="1" applyAlignment="1">
      <alignment horizontal="center"/>
    </xf>
    <xf numFmtId="166" fontId="2" fillId="0" borderId="10" xfId="2" applyNumberFormat="1" applyFont="1" applyBorder="1" applyAlignment="1">
      <alignment horizontal="center"/>
    </xf>
    <xf numFmtId="166" fontId="2" fillId="0" borderId="6" xfId="2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66" fontId="2" fillId="0" borderId="26" xfId="0" applyNumberFormat="1" applyFont="1" applyBorder="1"/>
    <xf numFmtId="166" fontId="2" fillId="0" borderId="9" xfId="2" applyNumberFormat="1" applyFont="1" applyBorder="1"/>
    <xf numFmtId="0" fontId="3" fillId="0" borderId="13" xfId="0" applyFont="1" applyBorder="1" applyAlignment="1">
      <alignment horizontal="left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3" fillId="0" borderId="8" xfId="0" applyFont="1" applyBorder="1"/>
    <xf numFmtId="0" fontId="0" fillId="0" borderId="8" xfId="0" applyBorder="1"/>
    <xf numFmtId="0" fontId="0" fillId="0" borderId="9" xfId="0" applyBorder="1"/>
    <xf numFmtId="166" fontId="13" fillId="0" borderId="9" xfId="2" applyNumberFormat="1" applyFont="1" applyBorder="1" applyAlignment="1">
      <alignment horizontal="center"/>
    </xf>
    <xf numFmtId="0" fontId="13" fillId="0" borderId="11" xfId="0" applyFont="1" applyBorder="1"/>
    <xf numFmtId="0" fontId="13" fillId="0" borderId="15" xfId="0" applyFont="1" applyBorder="1"/>
    <xf numFmtId="0" fontId="14" fillId="0" borderId="31" xfId="0" applyFont="1" applyBorder="1" applyAlignment="1">
      <alignment horizontal="left" vertical="center" wrapText="1"/>
    </xf>
    <xf numFmtId="1" fontId="14" fillId="0" borderId="3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165" fontId="18" fillId="0" borderId="9" xfId="0" applyNumberFormat="1" applyFont="1" applyBorder="1"/>
    <xf numFmtId="166" fontId="2" fillId="0" borderId="9" xfId="0" applyNumberFormat="1" applyFont="1" applyBorder="1" applyAlignment="1">
      <alignment horizontal="center"/>
    </xf>
    <xf numFmtId="0" fontId="10" fillId="0" borderId="11" xfId="0" applyFont="1" applyBorder="1"/>
    <xf numFmtId="165" fontId="18" fillId="0" borderId="10" xfId="0" applyNumberFormat="1" applyFont="1" applyBorder="1"/>
    <xf numFmtId="166" fontId="13" fillId="0" borderId="10" xfId="2" applyNumberFormat="1" applyFont="1" applyBorder="1" applyAlignment="1">
      <alignment horizontal="center"/>
    </xf>
    <xf numFmtId="0" fontId="10" fillId="0" borderId="15" xfId="0" applyFont="1" applyBorder="1"/>
    <xf numFmtId="165" fontId="18" fillId="0" borderId="6" xfId="0" applyNumberFormat="1" applyFont="1" applyBorder="1"/>
    <xf numFmtId="165" fontId="13" fillId="0" borderId="6" xfId="0" applyNumberFormat="1" applyFont="1" applyBorder="1"/>
    <xf numFmtId="166" fontId="13" fillId="0" borderId="6" xfId="2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15" fillId="0" borderId="31" xfId="0" applyFont="1" applyBorder="1" applyAlignment="1">
      <alignment wrapText="1"/>
    </xf>
    <xf numFmtId="165" fontId="18" fillId="0" borderId="34" xfId="0" applyNumberFormat="1" applyFont="1" applyBorder="1" applyAlignment="1">
      <alignment horizontal="center"/>
    </xf>
    <xf numFmtId="165" fontId="13" fillId="0" borderId="34" xfId="0" applyNumberFormat="1" applyFont="1" applyBorder="1" applyAlignment="1">
      <alignment horizontal="center"/>
    </xf>
    <xf numFmtId="165" fontId="14" fillId="0" borderId="34" xfId="0" applyNumberFormat="1" applyFont="1" applyBorder="1" applyAlignment="1">
      <alignment horizontal="center"/>
    </xf>
    <xf numFmtId="166" fontId="14" fillId="0" borderId="34" xfId="2" applyNumberFormat="1" applyFont="1" applyBorder="1" applyAlignment="1">
      <alignment horizontal="center"/>
    </xf>
    <xf numFmtId="166" fontId="3" fillId="0" borderId="34" xfId="2" applyNumberFormat="1" applyFont="1" applyBorder="1" applyAlignment="1">
      <alignment horizontal="center"/>
    </xf>
    <xf numFmtId="166" fontId="2" fillId="0" borderId="34" xfId="2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3" fillId="0" borderId="34" xfId="0" applyNumberFormat="1" applyFont="1" applyBorder="1" applyAlignment="1">
      <alignment horizontal="center"/>
    </xf>
    <xf numFmtId="166" fontId="3" fillId="0" borderId="27" xfId="2" applyNumberFormat="1" applyFont="1" applyBorder="1" applyAlignment="1">
      <alignment horizontal="center"/>
    </xf>
    <xf numFmtId="165" fontId="18" fillId="0" borderId="34" xfId="0" applyNumberFormat="1" applyFont="1" applyBorder="1"/>
    <xf numFmtId="165" fontId="13" fillId="0" borderId="34" xfId="0" applyNumberFormat="1" applyFont="1" applyBorder="1"/>
    <xf numFmtId="165" fontId="14" fillId="0" borderId="34" xfId="0" applyNumberFormat="1" applyFont="1" applyBorder="1"/>
    <xf numFmtId="1" fontId="2" fillId="0" borderId="34" xfId="0" applyNumberFormat="1" applyFont="1" applyBorder="1" applyAlignment="1">
      <alignment horizontal="center"/>
    </xf>
    <xf numFmtId="0" fontId="14" fillId="0" borderId="31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169" fontId="14" fillId="0" borderId="34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wrapText="1"/>
    </xf>
    <xf numFmtId="0" fontId="13" fillId="0" borderId="3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4" xfId="0" applyFont="1" applyBorder="1"/>
    <xf numFmtId="165" fontId="2" fillId="0" borderId="9" xfId="0" applyNumberFormat="1" applyFont="1" applyBorder="1" applyAlignment="1">
      <alignment horizontal="left"/>
    </xf>
    <xf numFmtId="165" fontId="14" fillId="0" borderId="9" xfId="0" applyNumberFormat="1" applyFont="1" applyBorder="1" applyAlignment="1">
      <alignment horizontal="left"/>
    </xf>
    <xf numFmtId="165" fontId="3" fillId="0" borderId="17" xfId="0" applyNumberFormat="1" applyFont="1" applyBorder="1" applyAlignment="1">
      <alignment horizontal="left"/>
    </xf>
    <xf numFmtId="10" fontId="3" fillId="0" borderId="37" xfId="0" applyNumberFormat="1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left"/>
    </xf>
    <xf numFmtId="0" fontId="11" fillId="0" borderId="8" xfId="0" applyFont="1" applyBorder="1"/>
    <xf numFmtId="0" fontId="4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7" xfId="0" applyFont="1" applyBorder="1" applyAlignment="1">
      <alignment horizontal="left"/>
    </xf>
    <xf numFmtId="166" fontId="11" fillId="0" borderId="37" xfId="0" applyNumberFormat="1" applyFont="1" applyBorder="1"/>
    <xf numFmtId="0" fontId="2" fillId="0" borderId="59" xfId="0" applyFont="1" applyBorder="1"/>
    <xf numFmtId="1" fontId="14" fillId="0" borderId="5" xfId="0" applyNumberFormat="1" applyFont="1" applyBorder="1"/>
    <xf numFmtId="0" fontId="14" fillId="0" borderId="59" xfId="0" applyFont="1" applyBorder="1"/>
    <xf numFmtId="166" fontId="2" fillId="0" borderId="5" xfId="2" applyNumberFormat="1" applyFont="1" applyBorder="1"/>
    <xf numFmtId="166" fontId="14" fillId="0" borderId="5" xfId="2" applyNumberFormat="1" applyFont="1" applyBorder="1"/>
    <xf numFmtId="1" fontId="14" fillId="0" borderId="28" xfId="0" applyNumberFormat="1" applyFont="1" applyBorder="1"/>
    <xf numFmtId="1" fontId="2" fillId="0" borderId="5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4" fillId="0" borderId="64" xfId="0" applyFont="1" applyBorder="1"/>
    <xf numFmtId="0" fontId="4" fillId="0" borderId="65" xfId="0" applyFont="1" applyBorder="1"/>
    <xf numFmtId="166" fontId="2" fillId="0" borderId="21" xfId="2" applyNumberFormat="1" applyFont="1" applyBorder="1"/>
    <xf numFmtId="166" fontId="2" fillId="0" borderId="59" xfId="2" applyNumberFormat="1" applyFont="1" applyBorder="1"/>
    <xf numFmtId="166" fontId="2" fillId="0" borderId="7" xfId="2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14" fillId="0" borderId="34" xfId="2" applyNumberFormat="1" applyFont="1" applyFill="1" applyBorder="1" applyAlignment="1">
      <alignment horizontal="center"/>
    </xf>
    <xf numFmtId="166" fontId="3" fillId="0" borderId="34" xfId="2" applyNumberFormat="1" applyFont="1" applyFill="1" applyBorder="1" applyAlignment="1">
      <alignment horizontal="center"/>
    </xf>
    <xf numFmtId="1" fontId="0" fillId="0" borderId="0" xfId="0" applyNumberFormat="1"/>
    <xf numFmtId="10" fontId="0" fillId="0" borderId="0" xfId="0" applyNumberFormat="1"/>
    <xf numFmtId="166" fontId="0" fillId="0" borderId="0" xfId="0" applyNumberFormat="1"/>
    <xf numFmtId="166" fontId="2" fillId="0" borderId="26" xfId="2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166" fontId="2" fillId="0" borderId="48" xfId="2" applyNumberFormat="1" applyFont="1" applyBorder="1" applyAlignment="1">
      <alignment horizontal="center"/>
    </xf>
    <xf numFmtId="166" fontId="2" fillId="0" borderId="37" xfId="2" applyNumberFormat="1" applyFont="1" applyFill="1" applyBorder="1" applyAlignment="1">
      <alignment horizontal="center"/>
    </xf>
    <xf numFmtId="166" fontId="2" fillId="0" borderId="30" xfId="2" applyNumberFormat="1" applyFont="1" applyFill="1" applyBorder="1" applyAlignment="1">
      <alignment horizontal="center"/>
    </xf>
    <xf numFmtId="166" fontId="2" fillId="0" borderId="27" xfId="2" applyNumberFormat="1" applyFont="1" applyFill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6" fontId="14" fillId="0" borderId="27" xfId="2" applyNumberFormat="1" applyFont="1" applyBorder="1" applyAlignment="1">
      <alignment horizontal="center"/>
    </xf>
    <xf numFmtId="0" fontId="2" fillId="0" borderId="10" xfId="0" applyFont="1" applyBorder="1"/>
    <xf numFmtId="1" fontId="2" fillId="0" borderId="59" xfId="0" applyNumberFormat="1" applyFont="1" applyBorder="1"/>
    <xf numFmtId="166" fontId="2" fillId="0" borderId="9" xfId="2" applyNumberFormat="1" applyFont="1" applyFill="1" applyBorder="1"/>
    <xf numFmtId="166" fontId="2" fillId="0" borderId="10" xfId="2" applyNumberFormat="1" applyFont="1" applyFill="1" applyBorder="1"/>
    <xf numFmtId="166" fontId="14" fillId="0" borderId="5" xfId="2" applyNumberFormat="1" applyFont="1" applyFill="1" applyBorder="1"/>
    <xf numFmtId="166" fontId="2" fillId="0" borderId="6" xfId="2" applyNumberFormat="1" applyFont="1" applyFill="1" applyBorder="1"/>
    <xf numFmtId="165" fontId="13" fillId="0" borderId="9" xfId="0" applyNumberFormat="1" applyFont="1" applyBorder="1" applyAlignment="1">
      <alignment horizontal="left"/>
    </xf>
    <xf numFmtId="166" fontId="1" fillId="0" borderId="26" xfId="0" applyNumberFormat="1" applyFont="1" applyBorder="1"/>
    <xf numFmtId="0" fontId="1" fillId="0" borderId="9" xfId="0" applyFont="1" applyBorder="1" applyAlignment="1">
      <alignment horizontal="left" vertical="center" wrapText="1"/>
    </xf>
    <xf numFmtId="1" fontId="14" fillId="0" borderId="31" xfId="0" applyNumberFormat="1" applyFont="1" applyBorder="1" applyAlignment="1">
      <alignment horizontal="center"/>
    </xf>
    <xf numFmtId="166" fontId="14" fillId="0" borderId="27" xfId="2" applyNumberFormat="1" applyFont="1" applyFill="1" applyBorder="1" applyAlignment="1">
      <alignment horizontal="center"/>
    </xf>
    <xf numFmtId="166" fontId="14" fillId="0" borderId="7" xfId="2" applyNumberFormat="1" applyFont="1" applyFill="1" applyBorder="1" applyAlignment="1">
      <alignment horizontal="center"/>
    </xf>
    <xf numFmtId="166" fontId="14" fillId="0" borderId="7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1" xfId="0" applyFont="1" applyBorder="1"/>
    <xf numFmtId="1" fontId="14" fillId="0" borderId="47" xfId="0" applyNumberFormat="1" applyFont="1" applyBorder="1"/>
    <xf numFmtId="0" fontId="2" fillId="0" borderId="15" xfId="0" applyFont="1" applyBorder="1" applyAlignment="1">
      <alignment horizontal="center"/>
    </xf>
    <xf numFmtId="1" fontId="2" fillId="0" borderId="58" xfId="0" applyNumberFormat="1" applyFont="1" applyBorder="1"/>
    <xf numFmtId="1" fontId="14" fillId="0" borderId="68" xfId="0" applyNumberFormat="1" applyFont="1" applyBorder="1"/>
    <xf numFmtId="0" fontId="2" fillId="0" borderId="58" xfId="0" applyFont="1" applyBorder="1"/>
    <xf numFmtId="0" fontId="4" fillId="0" borderId="1" xfId="0" applyFont="1" applyBorder="1" applyAlignment="1">
      <alignment horizontal="center"/>
    </xf>
    <xf numFmtId="166" fontId="2" fillId="0" borderId="42" xfId="2" applyNumberFormat="1" applyFont="1" applyBorder="1" applyAlignment="1">
      <alignment horizontal="center"/>
    </xf>
    <xf numFmtId="166" fontId="2" fillId="0" borderId="44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6" fontId="5" fillId="0" borderId="26" xfId="0" applyNumberFormat="1" applyFont="1" applyBorder="1" applyAlignment="1">
      <alignment wrapText="1"/>
    </xf>
    <xf numFmtId="166" fontId="5" fillId="0" borderId="27" xfId="0" applyNumberFormat="1" applyFont="1" applyBorder="1" applyAlignment="1">
      <alignment wrapText="1"/>
    </xf>
    <xf numFmtId="0" fontId="2" fillId="0" borderId="60" xfId="0" applyFont="1" applyBorder="1"/>
    <xf numFmtId="0" fontId="2" fillId="0" borderId="21" xfId="0" applyFont="1" applyBorder="1"/>
    <xf numFmtId="166" fontId="14" fillId="0" borderId="6" xfId="2" applyNumberFormat="1" applyFont="1" applyBorder="1"/>
    <xf numFmtId="1" fontId="14" fillId="0" borderId="15" xfId="0" applyNumberFormat="1" applyFont="1" applyBorder="1"/>
    <xf numFmtId="1" fontId="14" fillId="0" borderId="6" xfId="0" applyNumberFormat="1" applyFont="1" applyBorder="1"/>
    <xf numFmtId="1" fontId="14" fillId="0" borderId="7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2" fillId="0" borderId="6" xfId="0" applyNumberFormat="1" applyFont="1" applyBorder="1"/>
    <xf numFmtId="170" fontId="0" fillId="0" borderId="0" xfId="0" applyNumberFormat="1"/>
    <xf numFmtId="0" fontId="25" fillId="0" borderId="0" xfId="3" applyFill="1" applyBorder="1"/>
    <xf numFmtId="0" fontId="2" fillId="0" borderId="45" xfId="0" applyFont="1" applyBorder="1" applyAlignment="1">
      <alignment horizontal="center"/>
    </xf>
    <xf numFmtId="166" fontId="5" fillId="0" borderId="9" xfId="0" applyNumberFormat="1" applyFont="1" applyBorder="1" applyAlignment="1">
      <alignment wrapText="1"/>
    </xf>
    <xf numFmtId="166" fontId="5" fillId="0" borderId="10" xfId="0" applyNumberFormat="1" applyFont="1" applyBorder="1" applyAlignment="1">
      <alignment wrapText="1"/>
    </xf>
    <xf numFmtId="166" fontId="4" fillId="0" borderId="34" xfId="0" applyNumberFormat="1" applyFont="1" applyBorder="1" applyAlignment="1">
      <alignment wrapText="1"/>
    </xf>
    <xf numFmtId="166" fontId="5" fillId="0" borderId="6" xfId="0" applyNumberFormat="1" applyFont="1" applyBorder="1" applyAlignment="1">
      <alignment wrapText="1"/>
    </xf>
    <xf numFmtId="166" fontId="11" fillId="0" borderId="34" xfId="0" applyNumberFormat="1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0" fontId="14" fillId="0" borderId="6" xfId="0" applyFont="1" applyBorder="1"/>
    <xf numFmtId="0" fontId="14" fillId="0" borderId="26" xfId="0" applyFont="1" applyBorder="1"/>
    <xf numFmtId="0" fontId="14" fillId="0" borderId="40" xfId="0" applyFont="1" applyBorder="1"/>
    <xf numFmtId="0" fontId="14" fillId="0" borderId="41" xfId="0" applyFont="1" applyBorder="1"/>
    <xf numFmtId="0" fontId="14" fillId="0" borderId="45" xfId="0" applyFont="1" applyBorder="1"/>
    <xf numFmtId="166" fontId="2" fillId="0" borderId="59" xfId="0" applyNumberFormat="1" applyFont="1" applyBorder="1"/>
    <xf numFmtId="0" fontId="14" fillId="0" borderId="9" xfId="0" applyFont="1" applyBorder="1" applyAlignment="1">
      <alignment horizontal="center"/>
    </xf>
    <xf numFmtId="1" fontId="14" fillId="0" borderId="59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5" fillId="0" borderId="21" xfId="0" applyFont="1" applyBorder="1"/>
    <xf numFmtId="1" fontId="14" fillId="0" borderId="9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4" xfId="0" applyFont="1" applyBorder="1"/>
    <xf numFmtId="0" fontId="14" fillId="0" borderId="63" xfId="0" applyFont="1" applyBorder="1"/>
    <xf numFmtId="165" fontId="2" fillId="0" borderId="21" xfId="0" applyNumberFormat="1" applyFont="1" applyBorder="1"/>
    <xf numFmtId="165" fontId="1" fillId="0" borderId="0" xfId="0" applyNumberFormat="1" applyFont="1"/>
    <xf numFmtId="10" fontId="1" fillId="0" borderId="0" xfId="0" applyNumberFormat="1" applyFont="1"/>
    <xf numFmtId="165" fontId="3" fillId="0" borderId="47" xfId="0" applyNumberFormat="1" applyFont="1" applyBorder="1" applyAlignment="1">
      <alignment horizontal="left"/>
    </xf>
    <xf numFmtId="10" fontId="11" fillId="0" borderId="27" xfId="1" applyNumberFormat="1" applyFont="1" applyBorder="1"/>
    <xf numFmtId="0" fontId="2" fillId="0" borderId="4" xfId="0" applyFont="1" applyBorder="1"/>
    <xf numFmtId="0" fontId="14" fillId="0" borderId="14" xfId="0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166" fontId="2" fillId="0" borderId="5" xfId="2" applyNumberFormat="1" applyFont="1" applyBorder="1" applyAlignment="1">
      <alignment horizontal="center"/>
    </xf>
    <xf numFmtId="166" fontId="2" fillId="0" borderId="21" xfId="2" applyNumberFormat="1" applyFont="1" applyBorder="1" applyAlignment="1">
      <alignment horizontal="center"/>
    </xf>
    <xf numFmtId="166" fontId="2" fillId="0" borderId="17" xfId="2" applyNumberFormat="1" applyFont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166" fontId="2" fillId="0" borderId="63" xfId="0" applyNumberFormat="1" applyFont="1" applyBorder="1" applyAlignment="1">
      <alignment horizontal="center"/>
    </xf>
    <xf numFmtId="166" fontId="2" fillId="0" borderId="28" xfId="0" applyNumberFormat="1" applyFont="1" applyBorder="1" applyAlignment="1">
      <alignment horizontal="center"/>
    </xf>
    <xf numFmtId="166" fontId="2" fillId="0" borderId="7" xfId="0" applyNumberFormat="1" applyFont="1" applyBorder="1"/>
    <xf numFmtId="166" fontId="2" fillId="0" borderId="37" xfId="0" applyNumberFormat="1" applyFont="1" applyBorder="1"/>
    <xf numFmtId="166" fontId="2" fillId="0" borderId="63" xfId="0" applyNumberFormat="1" applyFont="1" applyBorder="1"/>
    <xf numFmtId="166" fontId="2" fillId="0" borderId="28" xfId="0" applyNumberFormat="1" applyFont="1" applyBorder="1"/>
    <xf numFmtId="166" fontId="5" fillId="0" borderId="48" xfId="0" applyNumberFormat="1" applyFont="1" applyBorder="1" applyAlignment="1">
      <alignment wrapText="1"/>
    </xf>
    <xf numFmtId="1" fontId="14" fillId="0" borderId="5" xfId="2" applyNumberFormat="1" applyFont="1" applyFill="1" applyBorder="1"/>
    <xf numFmtId="166" fontId="14" fillId="0" borderId="5" xfId="0" applyNumberFormat="1" applyFont="1" applyBorder="1" applyAlignment="1">
      <alignment horizontal="center"/>
    </xf>
    <xf numFmtId="166" fontId="2" fillId="0" borderId="59" xfId="2" applyNumberFormat="1" applyFont="1" applyBorder="1" applyAlignment="1">
      <alignment horizontal="center"/>
    </xf>
    <xf numFmtId="1" fontId="2" fillId="0" borderId="5" xfId="0" applyNumberFormat="1" applyFont="1" applyBorder="1"/>
    <xf numFmtId="1" fontId="14" fillId="0" borderId="21" xfId="0" applyNumberFormat="1" applyFont="1" applyBorder="1"/>
    <xf numFmtId="1" fontId="2" fillId="0" borderId="0" xfId="0" applyNumberFormat="1" applyFont="1"/>
    <xf numFmtId="1" fontId="14" fillId="0" borderId="4" xfId="0" applyNumberFormat="1" applyFont="1" applyBorder="1"/>
    <xf numFmtId="166" fontId="2" fillId="0" borderId="48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wrapText="1"/>
    </xf>
    <xf numFmtId="166" fontId="11" fillId="0" borderId="27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/>
    <xf numFmtId="164" fontId="2" fillId="0" borderId="9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" fontId="3" fillId="0" borderId="58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6" fontId="3" fillId="0" borderId="2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6" fontId="3" fillId="0" borderId="7" xfId="2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6" fontId="13" fillId="0" borderId="59" xfId="2" applyNumberFormat="1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right"/>
    </xf>
    <xf numFmtId="1" fontId="3" fillId="0" borderId="34" xfId="0" applyNumberFormat="1" applyFont="1" applyBorder="1" applyAlignment="1">
      <alignment horizontal="right"/>
    </xf>
    <xf numFmtId="1" fontId="3" fillId="0" borderId="46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wrapText="1"/>
    </xf>
    <xf numFmtId="1" fontId="3" fillId="0" borderId="46" xfId="0" applyNumberFormat="1" applyFont="1" applyBorder="1" applyAlignment="1">
      <alignment wrapText="1"/>
    </xf>
    <xf numFmtId="1" fontId="2" fillId="0" borderId="51" xfId="0" applyNumberFormat="1" applyFont="1" applyBorder="1"/>
    <xf numFmtId="1" fontId="14" fillId="0" borderId="26" xfId="0" applyNumberFormat="1" applyFont="1" applyBorder="1"/>
    <xf numFmtId="165" fontId="14" fillId="0" borderId="20" xfId="0" applyNumberFormat="1" applyFont="1" applyBorder="1" applyAlignment="1">
      <alignment horizontal="left"/>
    </xf>
    <xf numFmtId="165" fontId="3" fillId="0" borderId="31" xfId="0" applyNumberFormat="1" applyFont="1" applyBorder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6" fontId="2" fillId="0" borderId="48" xfId="0" applyNumberFormat="1" applyFont="1" applyBorder="1" applyAlignment="1">
      <alignment horizontal="right" wrapText="1"/>
    </xf>
    <xf numFmtId="166" fontId="2" fillId="0" borderId="7" xfId="0" applyNumberFormat="1" applyFont="1" applyBorder="1" applyAlignment="1">
      <alignment horizontal="right" wrapText="1"/>
    </xf>
    <xf numFmtId="166" fontId="2" fillId="0" borderId="27" xfId="0" applyNumberFormat="1" applyFont="1" applyBorder="1" applyAlignment="1">
      <alignment horizontal="right" wrapText="1"/>
    </xf>
    <xf numFmtId="1" fontId="2" fillId="0" borderId="51" xfId="0" applyNumberFormat="1" applyFont="1" applyBorder="1" applyAlignment="1">
      <alignment horizontal="center"/>
    </xf>
    <xf numFmtId="1" fontId="3" fillId="0" borderId="47" xfId="0" applyNumberFormat="1" applyFont="1" applyBorder="1" applyAlignment="1">
      <alignment wrapText="1"/>
    </xf>
    <xf numFmtId="0" fontId="2" fillId="0" borderId="34" xfId="0" applyFont="1" applyBorder="1" applyAlignment="1">
      <alignment horizontal="center"/>
    </xf>
    <xf numFmtId="166" fontId="2" fillId="0" borderId="37" xfId="2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5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60" xfId="0" applyFont="1" applyBorder="1" applyAlignment="1">
      <alignment horizontal="center"/>
    </xf>
    <xf numFmtId="0" fontId="3" fillId="0" borderId="66" xfId="0" applyFont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0" fillId="0" borderId="3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4" fillId="0" borderId="7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6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5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7" fontId="13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5" fontId="13" fillId="0" borderId="0" xfId="0" applyNumberFormat="1" applyFont="1" applyAlignment="1">
      <alignment horizontal="left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4" fillId="0" borderId="54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15" fontId="1" fillId="0" borderId="0" xfId="0" applyNumberFormat="1" applyFont="1" applyAlignment="1">
      <alignment horizontal="left"/>
    </xf>
    <xf numFmtId="15" fontId="17" fillId="0" borderId="0" xfId="0" applyNumberFormat="1" applyFont="1" applyAlignment="1">
      <alignment horizontal="left"/>
    </xf>
    <xf numFmtId="0" fontId="14" fillId="0" borderId="4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7" fontId="17" fillId="0" borderId="0" xfId="0" applyNumberFormat="1" applyFont="1" applyAlignment="1">
      <alignment horizontal="left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/>
    </xf>
    <xf numFmtId="0" fontId="24" fillId="0" borderId="0" xfId="0" applyFont="1" applyAlignment="1">
      <alignment horizont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4">
    <cellStyle name="Calculation" xfId="3" builtinId="22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zoomScale="110" zoomScaleNormal="110" zoomScaleSheetLayoutView="100" workbookViewId="0">
      <selection activeCell="B18" sqref="B18:R20"/>
    </sheetView>
  </sheetViews>
  <sheetFormatPr defaultRowHeight="12.75" x14ac:dyDescent="0.2"/>
  <cols>
    <col min="1" max="1" width="16" customWidth="1"/>
    <col min="2" max="2" width="9.140625" bestFit="1" customWidth="1"/>
    <col min="3" max="3" width="7.7109375" customWidth="1"/>
    <col min="4" max="4" width="8.42578125" customWidth="1"/>
    <col min="5" max="5" width="7.28515625" customWidth="1"/>
    <col min="6" max="6" width="7.42578125" bestFit="1" customWidth="1"/>
    <col min="7" max="7" width="7" customWidth="1"/>
    <col min="8" max="8" width="7.5703125" customWidth="1"/>
    <col min="9" max="9" width="8.140625" customWidth="1"/>
    <col min="10" max="10" width="7.85546875" customWidth="1"/>
    <col min="11" max="11" width="8.5703125" customWidth="1"/>
    <col min="12" max="12" width="7.42578125" customWidth="1"/>
    <col min="13" max="13" width="7.42578125" bestFit="1" customWidth="1"/>
    <col min="14" max="14" width="7" customWidth="1"/>
    <col min="15" max="15" width="7.7109375" customWidth="1"/>
    <col min="16" max="17" width="7.5703125" bestFit="1" customWidth="1"/>
    <col min="18" max="18" width="10.42578125" customWidth="1"/>
  </cols>
  <sheetData>
    <row r="1" spans="1:22" x14ac:dyDescent="0.2">
      <c r="A1" s="70" t="s">
        <v>93</v>
      </c>
      <c r="P1" s="381"/>
      <c r="Q1" s="381"/>
      <c r="R1" s="381"/>
    </row>
    <row r="2" spans="1:22" x14ac:dyDescent="0.2">
      <c r="A2" s="19"/>
      <c r="B2" s="3"/>
      <c r="C2" s="3"/>
      <c r="D2" s="30" t="s">
        <v>92</v>
      </c>
      <c r="E2" s="30"/>
      <c r="F2" s="30"/>
      <c r="G2" s="30"/>
      <c r="H2" s="30"/>
      <c r="I2" s="30"/>
      <c r="J2" s="30"/>
      <c r="K2" s="30"/>
      <c r="L2" s="30"/>
      <c r="M2" s="30"/>
      <c r="N2" s="3"/>
      <c r="O2" s="3"/>
      <c r="P2" s="3"/>
      <c r="Q2" s="3"/>
      <c r="R2" s="3"/>
    </row>
    <row r="3" spans="1:22" x14ac:dyDescent="0.2">
      <c r="A3" s="3"/>
      <c r="B3" s="3"/>
      <c r="C3" s="3"/>
      <c r="D3" s="122" t="s">
        <v>137</v>
      </c>
      <c r="E3" s="30"/>
      <c r="F3" s="30"/>
      <c r="G3" s="30"/>
      <c r="H3" s="30"/>
      <c r="I3" s="30"/>
      <c r="J3" s="30"/>
      <c r="K3" s="30"/>
      <c r="L3" s="30"/>
      <c r="M3" s="30"/>
      <c r="N3" s="3"/>
      <c r="O3" s="3"/>
      <c r="P3" s="3"/>
      <c r="Q3" s="3"/>
      <c r="R3" s="3"/>
    </row>
    <row r="4" spans="1:22" ht="13.5" thickBot="1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x14ac:dyDescent="0.2">
      <c r="A5" s="385" t="s">
        <v>0</v>
      </c>
      <c r="B5" s="380" t="s">
        <v>8</v>
      </c>
      <c r="C5" s="380"/>
      <c r="D5" s="380"/>
      <c r="E5" s="380"/>
      <c r="F5" s="380"/>
      <c r="G5" s="380"/>
      <c r="H5" s="380"/>
      <c r="I5" s="380" t="s">
        <v>9</v>
      </c>
      <c r="J5" s="380"/>
      <c r="K5" s="380"/>
      <c r="L5" s="380"/>
      <c r="M5" s="380"/>
      <c r="N5" s="380"/>
      <c r="O5" s="380"/>
      <c r="P5" s="387" t="s">
        <v>113</v>
      </c>
      <c r="Q5" s="388"/>
      <c r="R5" s="383" t="s">
        <v>112</v>
      </c>
    </row>
    <row r="6" spans="1:22" ht="18" customHeight="1" x14ac:dyDescent="0.2">
      <c r="A6" s="386"/>
      <c r="B6" s="125" t="s">
        <v>1</v>
      </c>
      <c r="C6" s="125" t="s">
        <v>2</v>
      </c>
      <c r="D6" s="125" t="s">
        <v>3</v>
      </c>
      <c r="E6" s="125" t="s">
        <v>4</v>
      </c>
      <c r="F6" s="125" t="s">
        <v>5</v>
      </c>
      <c r="G6" s="125" t="s">
        <v>6</v>
      </c>
      <c r="H6" s="125" t="s">
        <v>10</v>
      </c>
      <c r="I6" s="126" t="s">
        <v>1</v>
      </c>
      <c r="J6" s="126" t="s">
        <v>2</v>
      </c>
      <c r="K6" s="126" t="s">
        <v>3</v>
      </c>
      <c r="L6" s="126" t="s">
        <v>4</v>
      </c>
      <c r="M6" s="126" t="s">
        <v>5</v>
      </c>
      <c r="N6" s="126" t="s">
        <v>6</v>
      </c>
      <c r="O6" s="126" t="s">
        <v>10</v>
      </c>
      <c r="P6" s="126">
        <v>2023</v>
      </c>
      <c r="Q6" s="126">
        <v>2022</v>
      </c>
      <c r="R6" s="384"/>
    </row>
    <row r="7" spans="1:22" ht="15.95" customHeight="1" x14ac:dyDescent="0.2">
      <c r="A7" s="10" t="s">
        <v>19</v>
      </c>
      <c r="B7" s="20">
        <v>5866</v>
      </c>
      <c r="C7" s="20">
        <v>357</v>
      </c>
      <c r="D7" s="20">
        <v>1767</v>
      </c>
      <c r="E7" s="20">
        <v>637</v>
      </c>
      <c r="F7" s="20">
        <v>922</v>
      </c>
      <c r="G7" s="297">
        <f>SUM(B7:F7)</f>
        <v>9549</v>
      </c>
      <c r="H7" s="127">
        <f>+G7/P7</f>
        <v>0.42458870609159627</v>
      </c>
      <c r="I7" s="20">
        <v>7413</v>
      </c>
      <c r="J7" s="20">
        <v>507</v>
      </c>
      <c r="K7" s="20">
        <v>2399</v>
      </c>
      <c r="L7" s="20">
        <v>808</v>
      </c>
      <c r="M7" s="20">
        <v>1814</v>
      </c>
      <c r="N7" s="297">
        <f>SUM(I7:M7)</f>
        <v>12941</v>
      </c>
      <c r="O7" s="127">
        <f>+N7/P7</f>
        <v>0.57541129390840373</v>
      </c>
      <c r="P7" s="297">
        <f t="shared" ref="P7:P12" si="0">+G7+N7</f>
        <v>22490</v>
      </c>
      <c r="Q7" s="297">
        <v>21715</v>
      </c>
      <c r="R7" s="118">
        <f>+(P7/Q7)-1</f>
        <v>3.5689615473175174E-2</v>
      </c>
      <c r="T7" s="227"/>
      <c r="U7" s="122"/>
      <c r="V7" s="227"/>
    </row>
    <row r="8" spans="1:22" ht="15.95" customHeight="1" x14ac:dyDescent="0.2">
      <c r="A8" s="10" t="s">
        <v>20</v>
      </c>
      <c r="B8" s="20">
        <v>5760</v>
      </c>
      <c r="C8" s="20">
        <v>286</v>
      </c>
      <c r="D8" s="20">
        <v>1766</v>
      </c>
      <c r="E8" s="20">
        <v>523</v>
      </c>
      <c r="F8" s="20">
        <v>938</v>
      </c>
      <c r="G8" s="297">
        <f t="shared" ref="G8:G12" si="1">SUM(B8:F8)</f>
        <v>9273</v>
      </c>
      <c r="H8" s="127">
        <f t="shared" ref="H8:H12" si="2">+G8/P8</f>
        <v>0.42624683980694095</v>
      </c>
      <c r="I8" s="20">
        <v>7133</v>
      </c>
      <c r="J8" s="20">
        <v>426</v>
      </c>
      <c r="K8" s="20">
        <v>2390</v>
      </c>
      <c r="L8" s="20">
        <v>692</v>
      </c>
      <c r="M8" s="20">
        <v>1841</v>
      </c>
      <c r="N8" s="297">
        <f t="shared" ref="N8:N12" si="3">SUM(I8:M8)</f>
        <v>12482</v>
      </c>
      <c r="O8" s="127">
        <f t="shared" ref="O8:O12" si="4">+N8/P8</f>
        <v>0.57375316019305911</v>
      </c>
      <c r="P8" s="297">
        <f t="shared" si="0"/>
        <v>21755</v>
      </c>
      <c r="Q8" s="297">
        <v>20368</v>
      </c>
      <c r="R8" s="118">
        <f t="shared" ref="R8:R19" si="5">+(P8/Q8)-1</f>
        <v>6.8097014925373234E-2</v>
      </c>
    </row>
    <row r="9" spans="1:22" ht="15.95" customHeight="1" x14ac:dyDescent="0.2">
      <c r="A9" s="10" t="s">
        <v>21</v>
      </c>
      <c r="B9" s="20">
        <v>5531</v>
      </c>
      <c r="C9" s="20">
        <v>220</v>
      </c>
      <c r="D9" s="20">
        <v>1687</v>
      </c>
      <c r="E9" s="20">
        <v>398</v>
      </c>
      <c r="F9" s="20">
        <v>553</v>
      </c>
      <c r="G9" s="297">
        <f t="shared" si="1"/>
        <v>8389</v>
      </c>
      <c r="H9" s="127">
        <f t="shared" si="2"/>
        <v>0.43133323050028277</v>
      </c>
      <c r="I9" s="20">
        <v>6879</v>
      </c>
      <c r="J9" s="20">
        <v>346</v>
      </c>
      <c r="K9" s="20">
        <v>2246</v>
      </c>
      <c r="L9" s="20">
        <v>518</v>
      </c>
      <c r="M9" s="20">
        <v>1071</v>
      </c>
      <c r="N9" s="297">
        <f t="shared" si="3"/>
        <v>11060</v>
      </c>
      <c r="O9" s="127">
        <f t="shared" si="4"/>
        <v>0.56866676949971717</v>
      </c>
      <c r="P9" s="297">
        <f t="shared" si="0"/>
        <v>19449</v>
      </c>
      <c r="Q9" s="297">
        <v>19023</v>
      </c>
      <c r="R9" s="118">
        <f t="shared" si="5"/>
        <v>2.239394417284335E-2</v>
      </c>
    </row>
    <row r="10" spans="1:22" ht="15.95" customHeight="1" x14ac:dyDescent="0.2">
      <c r="A10" s="10" t="s">
        <v>22</v>
      </c>
      <c r="B10" s="20">
        <v>4383</v>
      </c>
      <c r="C10" s="20">
        <v>108</v>
      </c>
      <c r="D10" s="20">
        <v>77</v>
      </c>
      <c r="E10" s="20">
        <v>215</v>
      </c>
      <c r="F10" s="20">
        <v>96</v>
      </c>
      <c r="G10" s="297">
        <f t="shared" si="1"/>
        <v>4879</v>
      </c>
      <c r="H10" s="127">
        <f t="shared" si="2"/>
        <v>0.44097975415762836</v>
      </c>
      <c r="I10" s="20">
        <v>5526</v>
      </c>
      <c r="J10" s="20">
        <v>141</v>
      </c>
      <c r="K10" s="20">
        <v>135</v>
      </c>
      <c r="L10" s="20">
        <v>263</v>
      </c>
      <c r="M10" s="20">
        <v>120</v>
      </c>
      <c r="N10" s="297">
        <f t="shared" si="3"/>
        <v>6185</v>
      </c>
      <c r="O10" s="127">
        <f t="shared" si="4"/>
        <v>0.55902024584237164</v>
      </c>
      <c r="P10" s="297">
        <f t="shared" si="0"/>
        <v>11064</v>
      </c>
      <c r="Q10" s="297">
        <v>10562</v>
      </c>
      <c r="R10" s="118">
        <f t="shared" si="5"/>
        <v>4.7528877106608691E-2</v>
      </c>
    </row>
    <row r="11" spans="1:22" ht="15.95" customHeight="1" x14ac:dyDescent="0.2">
      <c r="A11" s="10" t="s">
        <v>23</v>
      </c>
      <c r="B11" s="20">
        <v>3809</v>
      </c>
      <c r="C11" s="20">
        <v>83</v>
      </c>
      <c r="D11" s="20">
        <v>43</v>
      </c>
      <c r="E11" s="20">
        <v>173</v>
      </c>
      <c r="F11" s="20">
        <v>76</v>
      </c>
      <c r="G11" s="297">
        <f t="shared" si="1"/>
        <v>4184</v>
      </c>
      <c r="H11" s="127">
        <f t="shared" si="2"/>
        <v>0.42978941961992811</v>
      </c>
      <c r="I11" s="20">
        <v>5074</v>
      </c>
      <c r="J11" s="20">
        <v>105</v>
      </c>
      <c r="K11" s="20">
        <v>78</v>
      </c>
      <c r="L11" s="20">
        <v>203</v>
      </c>
      <c r="M11" s="20">
        <v>91</v>
      </c>
      <c r="N11" s="297">
        <f t="shared" si="3"/>
        <v>5551</v>
      </c>
      <c r="O11" s="127">
        <f t="shared" si="4"/>
        <v>0.57021058038007189</v>
      </c>
      <c r="P11" s="297">
        <f t="shared" si="0"/>
        <v>9735</v>
      </c>
      <c r="Q11" s="297">
        <v>9262</v>
      </c>
      <c r="R11" s="118">
        <f t="shared" si="5"/>
        <v>5.1068883610451365E-2</v>
      </c>
    </row>
    <row r="12" spans="1:22" ht="15.95" customHeight="1" thickBot="1" x14ac:dyDescent="0.25">
      <c r="A12" s="58" t="s">
        <v>24</v>
      </c>
      <c r="B12" s="14">
        <v>3433</v>
      </c>
      <c r="C12" s="14">
        <v>61</v>
      </c>
      <c r="D12" s="14">
        <v>22</v>
      </c>
      <c r="E12" s="14">
        <v>124</v>
      </c>
      <c r="F12" s="14">
        <v>57</v>
      </c>
      <c r="G12" s="297">
        <f t="shared" si="1"/>
        <v>3697</v>
      </c>
      <c r="H12" s="127">
        <f t="shared" si="2"/>
        <v>0.36366319102891992</v>
      </c>
      <c r="I12" s="14">
        <v>6133</v>
      </c>
      <c r="J12" s="14">
        <v>73</v>
      </c>
      <c r="K12" s="14">
        <v>42</v>
      </c>
      <c r="L12" s="14">
        <v>152</v>
      </c>
      <c r="M12" s="14">
        <v>69</v>
      </c>
      <c r="N12" s="297">
        <f t="shared" si="3"/>
        <v>6469</v>
      </c>
      <c r="O12" s="127">
        <f t="shared" si="4"/>
        <v>0.63633680897108003</v>
      </c>
      <c r="P12" s="297">
        <f t="shared" si="0"/>
        <v>10166</v>
      </c>
      <c r="Q12" s="297">
        <v>10641</v>
      </c>
      <c r="R12" s="332">
        <f>+(P12/Q12)-1</f>
        <v>-4.463866177990794E-2</v>
      </c>
    </row>
    <row r="13" spans="1:22" ht="15.95" customHeight="1" x14ac:dyDescent="0.2">
      <c r="A13" s="382" t="s">
        <v>44</v>
      </c>
      <c r="B13" s="203"/>
      <c r="C13" s="203"/>
      <c r="D13" s="203"/>
      <c r="E13" s="203"/>
      <c r="F13" s="203"/>
      <c r="G13" s="298"/>
      <c r="H13" s="203"/>
      <c r="I13" s="203"/>
      <c r="J13" s="203"/>
      <c r="K13" s="203"/>
      <c r="L13" s="203"/>
      <c r="M13" s="203"/>
      <c r="N13" s="298"/>
      <c r="O13" s="203"/>
      <c r="P13" s="298"/>
      <c r="Q13" s="298"/>
      <c r="R13" s="333"/>
    </row>
    <row r="14" spans="1:22" ht="19.5" customHeight="1" thickBot="1" x14ac:dyDescent="0.25">
      <c r="A14" s="379"/>
      <c r="B14" s="204">
        <f>AVERAGE(B7:B12)</f>
        <v>4797</v>
      </c>
      <c r="C14" s="204">
        <f t="shared" ref="C14:N14" si="6">AVERAGE(C7:C12)</f>
        <v>185.83333333333334</v>
      </c>
      <c r="D14" s="204">
        <f t="shared" si="6"/>
        <v>893.66666666666663</v>
      </c>
      <c r="E14" s="204">
        <f t="shared" si="6"/>
        <v>345</v>
      </c>
      <c r="F14" s="204">
        <f t="shared" si="6"/>
        <v>440.33333333333331</v>
      </c>
      <c r="G14" s="204">
        <f t="shared" si="6"/>
        <v>6661.833333333333</v>
      </c>
      <c r="H14" s="326">
        <f t="shared" ref="H14:H18" si="7">G14/P14</f>
        <v>0.42226307060078805</v>
      </c>
      <c r="I14" s="204">
        <f t="shared" si="6"/>
        <v>6359.666666666667</v>
      </c>
      <c r="J14" s="204">
        <f t="shared" si="6"/>
        <v>266.33333333333331</v>
      </c>
      <c r="K14" s="204">
        <f t="shared" si="6"/>
        <v>1215</v>
      </c>
      <c r="L14" s="204">
        <f t="shared" si="6"/>
        <v>439.33333333333331</v>
      </c>
      <c r="M14" s="204">
        <f t="shared" si="6"/>
        <v>834.33333333333337</v>
      </c>
      <c r="N14" s="204">
        <f t="shared" si="6"/>
        <v>9114.6666666666661</v>
      </c>
      <c r="O14" s="326">
        <f>N14/P14</f>
        <v>0.57773692939921184</v>
      </c>
      <c r="P14" s="204">
        <f>AVERAGE(P7:P12)</f>
        <v>15776.5</v>
      </c>
      <c r="Q14" s="204">
        <v>15261.833333333334</v>
      </c>
      <c r="R14" s="319">
        <f t="shared" si="5"/>
        <v>3.3722466719813049E-2</v>
      </c>
    </row>
    <row r="15" spans="1:22" ht="15.95" customHeight="1" x14ac:dyDescent="0.2">
      <c r="A15" s="57" t="s">
        <v>25</v>
      </c>
      <c r="B15" s="21">
        <v>3382</v>
      </c>
      <c r="C15" s="21">
        <v>49</v>
      </c>
      <c r="D15" s="21">
        <v>20</v>
      </c>
      <c r="E15" s="21">
        <v>95</v>
      </c>
      <c r="F15" s="21">
        <v>45</v>
      </c>
      <c r="G15" s="299">
        <f t="shared" ref="G15:G20" si="8">SUM(B15:F15)</f>
        <v>3591</v>
      </c>
      <c r="H15" s="127">
        <f t="shared" si="7"/>
        <v>0.32935889204806018</v>
      </c>
      <c r="I15" s="21">
        <v>7039</v>
      </c>
      <c r="J15" s="21">
        <v>60</v>
      </c>
      <c r="K15" s="21">
        <v>30</v>
      </c>
      <c r="L15" s="21">
        <v>123</v>
      </c>
      <c r="M15" s="21">
        <v>60</v>
      </c>
      <c r="N15" s="302">
        <f t="shared" ref="N15" si="9">SUM(I15:M15)</f>
        <v>7312</v>
      </c>
      <c r="O15" s="351">
        <f t="shared" ref="O15:O24" si="10">N15/P15</f>
        <v>0.67064110795193987</v>
      </c>
      <c r="P15" s="300">
        <f t="shared" ref="P15:P20" si="11">SUM(N15,G15)</f>
        <v>10903</v>
      </c>
      <c r="Q15" s="312">
        <v>12731</v>
      </c>
      <c r="R15" s="159">
        <f t="shared" si="5"/>
        <v>-0.14358652109025216</v>
      </c>
    </row>
    <row r="16" spans="1:22" ht="15.95" customHeight="1" x14ac:dyDescent="0.2">
      <c r="A16" s="10" t="s">
        <v>7</v>
      </c>
      <c r="B16" s="20">
        <v>3389</v>
      </c>
      <c r="C16" s="20">
        <v>40</v>
      </c>
      <c r="D16" s="20">
        <v>15</v>
      </c>
      <c r="E16" s="20">
        <v>76</v>
      </c>
      <c r="F16" s="20">
        <v>43</v>
      </c>
      <c r="G16" s="299">
        <f t="shared" si="8"/>
        <v>3563</v>
      </c>
      <c r="H16" s="127">
        <f t="shared" si="7"/>
        <v>0.31829551545470786</v>
      </c>
      <c r="I16" s="20">
        <v>7406</v>
      </c>
      <c r="J16" s="20">
        <v>57</v>
      </c>
      <c r="K16" s="20">
        <v>26</v>
      </c>
      <c r="L16" s="20">
        <v>92</v>
      </c>
      <c r="M16" s="20">
        <v>50</v>
      </c>
      <c r="N16" s="302">
        <f>SUM(I16:M16)</f>
        <v>7631</v>
      </c>
      <c r="O16" s="127">
        <f t="shared" si="10"/>
        <v>0.68170448454529209</v>
      </c>
      <c r="P16" s="297">
        <f t="shared" si="11"/>
        <v>11194</v>
      </c>
      <c r="Q16" s="313">
        <v>14272</v>
      </c>
      <c r="R16" s="118">
        <f t="shared" si="5"/>
        <v>-0.2156670403587444</v>
      </c>
    </row>
    <row r="17" spans="1:24" ht="15.95" customHeight="1" x14ac:dyDescent="0.2">
      <c r="A17" s="10" t="s">
        <v>26</v>
      </c>
      <c r="B17" s="20">
        <v>3276</v>
      </c>
      <c r="C17" s="20">
        <v>28</v>
      </c>
      <c r="D17" s="20">
        <v>15</v>
      </c>
      <c r="E17" s="20">
        <v>49</v>
      </c>
      <c r="F17" s="20">
        <v>37</v>
      </c>
      <c r="G17" s="299">
        <f t="shared" si="8"/>
        <v>3405</v>
      </c>
      <c r="H17" s="127">
        <f t="shared" si="7"/>
        <v>0.3409773683156419</v>
      </c>
      <c r="I17" s="20">
        <v>6413</v>
      </c>
      <c r="J17" s="20">
        <v>41</v>
      </c>
      <c r="K17" s="20">
        <v>24</v>
      </c>
      <c r="L17" s="20">
        <v>62</v>
      </c>
      <c r="M17" s="20">
        <v>41</v>
      </c>
      <c r="N17" s="302">
        <f>SUM(I17:M17)</f>
        <v>6581</v>
      </c>
      <c r="O17" s="127">
        <f t="shared" si="10"/>
        <v>0.65902263168435815</v>
      </c>
      <c r="P17" s="299">
        <f t="shared" si="11"/>
        <v>9986</v>
      </c>
      <c r="Q17" s="302">
        <v>12590</v>
      </c>
      <c r="R17" s="118">
        <f t="shared" si="5"/>
        <v>-0.20683081810961079</v>
      </c>
      <c r="U17" s="225"/>
    </row>
    <row r="18" spans="1:24" ht="15.95" customHeight="1" x14ac:dyDescent="0.2">
      <c r="A18" s="10" t="s">
        <v>27</v>
      </c>
      <c r="B18" s="20"/>
      <c r="C18" s="20"/>
      <c r="D18" s="20"/>
      <c r="E18" s="20"/>
      <c r="F18" s="20"/>
      <c r="G18" s="299">
        <f t="shared" si="8"/>
        <v>0</v>
      </c>
      <c r="H18" s="127" t="e">
        <f t="shared" si="7"/>
        <v>#DIV/0!</v>
      </c>
      <c r="I18" s="20"/>
      <c r="J18" s="20"/>
      <c r="K18" s="20"/>
      <c r="L18" s="20"/>
      <c r="M18" s="20"/>
      <c r="N18" s="302">
        <f>SUM(I18:M18)</f>
        <v>0</v>
      </c>
      <c r="O18" s="127" t="e">
        <f t="shared" si="10"/>
        <v>#DIV/0!</v>
      </c>
      <c r="P18" s="299">
        <f t="shared" si="11"/>
        <v>0</v>
      </c>
      <c r="Q18" s="302">
        <v>9671</v>
      </c>
      <c r="R18" s="118">
        <f t="shared" si="5"/>
        <v>-1</v>
      </c>
    </row>
    <row r="19" spans="1:24" ht="15.95" customHeight="1" x14ac:dyDescent="0.2">
      <c r="A19" s="10" t="s">
        <v>28</v>
      </c>
      <c r="B19" s="20"/>
      <c r="C19" s="20"/>
      <c r="D19" s="20"/>
      <c r="E19" s="20"/>
      <c r="F19" s="20"/>
      <c r="G19" s="299">
        <f t="shared" si="8"/>
        <v>0</v>
      </c>
      <c r="H19" s="127" t="e">
        <f>G19/P19</f>
        <v>#DIV/0!</v>
      </c>
      <c r="I19" s="20"/>
      <c r="J19" s="20"/>
      <c r="K19" s="20"/>
      <c r="L19" s="20"/>
      <c r="M19" s="20"/>
      <c r="N19" s="302">
        <f>SUM(I19:M19)</f>
        <v>0</v>
      </c>
      <c r="O19" s="127" t="e">
        <f t="shared" si="10"/>
        <v>#DIV/0!</v>
      </c>
      <c r="P19" s="302">
        <f t="shared" si="11"/>
        <v>0</v>
      </c>
      <c r="Q19" s="302">
        <v>16120</v>
      </c>
      <c r="R19" s="118">
        <f t="shared" si="5"/>
        <v>-1</v>
      </c>
    </row>
    <row r="20" spans="1:24" ht="15.95" customHeight="1" thickBot="1" x14ac:dyDescent="0.25">
      <c r="A20" s="58" t="s">
        <v>29</v>
      </c>
      <c r="B20" s="14"/>
      <c r="C20" s="14"/>
      <c r="D20" s="14"/>
      <c r="E20" s="14"/>
      <c r="F20" s="14"/>
      <c r="G20" s="299">
        <f t="shared" si="8"/>
        <v>0</v>
      </c>
      <c r="H20" s="127" t="e">
        <f>G20/P20</f>
        <v>#DIV/0!</v>
      </c>
      <c r="I20" s="20"/>
      <c r="J20" s="14"/>
      <c r="K20" s="14"/>
      <c r="L20" s="14"/>
      <c r="M20" s="14"/>
      <c r="N20" s="302">
        <f>SUM(I20:M20)</f>
        <v>0</v>
      </c>
      <c r="O20" s="316" t="e">
        <f t="shared" si="10"/>
        <v>#DIV/0!</v>
      </c>
      <c r="P20" s="302">
        <f t="shared" si="11"/>
        <v>0</v>
      </c>
      <c r="Q20" s="302">
        <v>19990</v>
      </c>
      <c r="R20" s="317">
        <f>+(P20/Q20)-1</f>
        <v>-1</v>
      </c>
    </row>
    <row r="21" spans="1:24" ht="15.95" customHeight="1" x14ac:dyDescent="0.2">
      <c r="A21" s="382" t="s">
        <v>42</v>
      </c>
      <c r="B21" s="207"/>
      <c r="C21" s="207"/>
      <c r="D21" s="207"/>
      <c r="E21" s="207"/>
      <c r="F21" s="207"/>
      <c r="G21" s="300"/>
      <c r="H21" s="327"/>
      <c r="I21" s="207"/>
      <c r="J21" s="207"/>
      <c r="K21" s="207"/>
      <c r="L21" s="207"/>
      <c r="M21" s="207"/>
      <c r="N21" s="300"/>
      <c r="O21" s="327"/>
      <c r="P21" s="300"/>
      <c r="Q21" s="207"/>
      <c r="R21" s="318"/>
    </row>
    <row r="22" spans="1:24" ht="21.75" customHeight="1" thickBot="1" x14ac:dyDescent="0.25">
      <c r="A22" s="379"/>
      <c r="B22" s="204">
        <f>AVERAGE(B15:B20)</f>
        <v>3349</v>
      </c>
      <c r="C22" s="204">
        <f t="shared" ref="C22:N22" si="12">AVERAGE(C15:C20)</f>
        <v>39</v>
      </c>
      <c r="D22" s="204">
        <f t="shared" si="12"/>
        <v>16.666666666666668</v>
      </c>
      <c r="E22" s="204">
        <f t="shared" si="12"/>
        <v>73.333333333333329</v>
      </c>
      <c r="F22" s="204">
        <f t="shared" si="12"/>
        <v>41.666666666666664</v>
      </c>
      <c r="G22" s="204">
        <f t="shared" si="12"/>
        <v>1759.8333333333333</v>
      </c>
      <c r="H22" s="314">
        <f t="shared" ref="H22:H24" si="13">G22/P22</f>
        <v>0.32911510768943053</v>
      </c>
      <c r="I22" s="204">
        <f t="shared" si="12"/>
        <v>6952.666666666667</v>
      </c>
      <c r="J22" s="204">
        <f>AVERAGE(J15:J20)</f>
        <v>52.666666666666664</v>
      </c>
      <c r="K22" s="204">
        <f t="shared" si="12"/>
        <v>26.666666666666668</v>
      </c>
      <c r="L22" s="204">
        <f t="shared" si="12"/>
        <v>92.333333333333329</v>
      </c>
      <c r="M22" s="204">
        <f t="shared" si="12"/>
        <v>50.333333333333336</v>
      </c>
      <c r="N22" s="204">
        <f t="shared" si="12"/>
        <v>3587.3333333333335</v>
      </c>
      <c r="O22" s="314">
        <f t="shared" si="10"/>
        <v>0.67088489231056947</v>
      </c>
      <c r="P22" s="204">
        <f>AVERAGE(P15:P20)</f>
        <v>5347.166666666667</v>
      </c>
      <c r="Q22" s="204">
        <v>14229</v>
      </c>
      <c r="R22" s="317">
        <f>+(P22/Q22)-1</f>
        <v>-0.62420643287183442</v>
      </c>
    </row>
    <row r="23" spans="1:24" ht="15.95" customHeight="1" x14ac:dyDescent="0.2">
      <c r="A23" s="378" t="s">
        <v>47</v>
      </c>
      <c r="B23" s="205"/>
      <c r="C23" s="205"/>
      <c r="D23" s="205"/>
      <c r="E23" s="205"/>
      <c r="F23" s="205"/>
      <c r="G23" s="301"/>
      <c r="H23" s="315"/>
      <c r="I23" s="206"/>
      <c r="J23" s="206"/>
      <c r="K23" s="206"/>
      <c r="L23" s="206"/>
      <c r="M23" s="206"/>
      <c r="N23" s="303"/>
      <c r="O23" s="315"/>
      <c r="P23" s="303"/>
      <c r="Q23" s="206"/>
      <c r="R23" s="318"/>
      <c r="V23" s="276"/>
    </row>
    <row r="24" spans="1:24" ht="18.75" customHeight="1" thickBot="1" x14ac:dyDescent="0.25">
      <c r="A24" s="379"/>
      <c r="B24" s="204">
        <f>AVERAGE(B7:B12,B15:B20)</f>
        <v>4314.333333333333</v>
      </c>
      <c r="C24" s="204">
        <f t="shared" ref="C24:G24" si="14">AVERAGE(C7:C12,C15:C20)</f>
        <v>136.88888888888889</v>
      </c>
      <c r="D24" s="204">
        <f t="shared" si="14"/>
        <v>601.33333333333337</v>
      </c>
      <c r="E24" s="204">
        <f t="shared" si="14"/>
        <v>254.44444444444446</v>
      </c>
      <c r="F24" s="204">
        <f t="shared" si="14"/>
        <v>307.44444444444446</v>
      </c>
      <c r="G24" s="204">
        <f t="shared" si="14"/>
        <v>4210.833333333333</v>
      </c>
      <c r="H24" s="314">
        <f t="shared" si="13"/>
        <v>0.39868394060374612</v>
      </c>
      <c r="I24" s="204">
        <f>AVERAGE(I7:I12,I15:I20)</f>
        <v>6557.333333333333</v>
      </c>
      <c r="J24" s="204">
        <f t="shared" ref="J24:N24" si="15">AVERAGE(J7:J12,J15:J20)</f>
        <v>195.11111111111111</v>
      </c>
      <c r="K24" s="204">
        <f t="shared" si="15"/>
        <v>818.88888888888891</v>
      </c>
      <c r="L24" s="204">
        <f t="shared" si="15"/>
        <v>323.66666666666669</v>
      </c>
      <c r="M24" s="204">
        <f t="shared" si="15"/>
        <v>573</v>
      </c>
      <c r="N24" s="204">
        <f t="shared" si="15"/>
        <v>6351</v>
      </c>
      <c r="O24" s="314">
        <f t="shared" si="10"/>
        <v>0.60131605939625377</v>
      </c>
      <c r="P24" s="204">
        <f>AVERAGE(P7:P12,P15:P20)</f>
        <v>10561.833333333334</v>
      </c>
      <c r="Q24" s="204">
        <v>14745.416666666666</v>
      </c>
      <c r="R24" s="317">
        <f>+(P24/Q24)-1</f>
        <v>-0.28372093023255807</v>
      </c>
      <c r="X24" t="s">
        <v>120</v>
      </c>
    </row>
    <row r="25" spans="1:2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24" x14ac:dyDescent="0.2">
      <c r="A26" s="17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9"/>
      <c r="O26" s="1"/>
      <c r="P26" s="1"/>
      <c r="Q26" s="1"/>
      <c r="R26" s="1"/>
    </row>
    <row r="27" spans="1:24" x14ac:dyDescent="0.2">
      <c r="A27" s="1"/>
      <c r="B27" s="5"/>
      <c r="C27" s="3"/>
      <c r="D27" s="2"/>
      <c r="E27" s="2"/>
      <c r="F27" s="1"/>
      <c r="G27" s="1"/>
      <c r="H27" s="1"/>
      <c r="I27" s="1"/>
      <c r="J27" s="1"/>
      <c r="K27" s="1"/>
      <c r="L27" s="4"/>
      <c r="M27" s="4"/>
      <c r="N27" s="19" t="s">
        <v>31</v>
      </c>
      <c r="O27" s="26"/>
      <c r="P27" s="26"/>
      <c r="Q27" s="26"/>
      <c r="R27" s="19"/>
    </row>
    <row r="28" spans="1:24" x14ac:dyDescent="0.2">
      <c r="A28" s="23">
        <v>45257</v>
      </c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19" t="s">
        <v>11</v>
      </c>
      <c r="O28" s="26"/>
      <c r="P28" s="26"/>
      <c r="Q28" s="26"/>
      <c r="R28" s="19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4" x14ac:dyDescent="0.2">
      <c r="N30" s="1"/>
      <c r="O30" s="1"/>
      <c r="P30" s="1"/>
      <c r="Q30" s="1"/>
      <c r="R30" s="1"/>
    </row>
  </sheetData>
  <mergeCells count="9">
    <mergeCell ref="A23:A24"/>
    <mergeCell ref="B5:H5"/>
    <mergeCell ref="I5:O5"/>
    <mergeCell ref="P1:R1"/>
    <mergeCell ref="A13:A14"/>
    <mergeCell ref="A21:A22"/>
    <mergeCell ref="R5:R6"/>
    <mergeCell ref="A5:A6"/>
    <mergeCell ref="P5:Q5"/>
  </mergeCells>
  <phoneticPr fontId="0" type="noConversion"/>
  <pageMargins left="0" right="0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8"/>
  <sheetViews>
    <sheetView zoomScale="90" zoomScaleNormal="90" zoomScaleSheetLayoutView="80" workbookViewId="0">
      <selection activeCell="J26" sqref="J26"/>
    </sheetView>
  </sheetViews>
  <sheetFormatPr defaultRowHeight="12.75" x14ac:dyDescent="0.2"/>
  <cols>
    <col min="1" max="1" width="4.85546875" customWidth="1"/>
    <col min="2" max="2" width="47.140625" customWidth="1"/>
    <col min="3" max="3" width="13.28515625" customWidth="1"/>
    <col min="4" max="4" width="12.7109375" customWidth="1"/>
    <col min="5" max="5" width="15.140625" customWidth="1"/>
    <col min="6" max="7" width="12.7109375" customWidth="1"/>
    <col min="9" max="9" width="14.5703125" bestFit="1" customWidth="1"/>
  </cols>
  <sheetData>
    <row r="1" spans="1:9" x14ac:dyDescent="0.2">
      <c r="A1" s="70" t="s">
        <v>104</v>
      </c>
    </row>
    <row r="2" spans="1:9" ht="28.5" customHeight="1" x14ac:dyDescent="0.2">
      <c r="A2" s="446" t="s">
        <v>157</v>
      </c>
      <c r="B2" s="446"/>
      <c r="C2" s="446"/>
      <c r="D2" s="446"/>
      <c r="E2" s="446"/>
      <c r="F2" s="446"/>
      <c r="G2" s="446"/>
    </row>
    <row r="3" spans="1:9" ht="7.5" customHeight="1" thickBot="1" x14ac:dyDescent="0.3">
      <c r="A3" s="445"/>
      <c r="B3" s="445"/>
      <c r="C3" s="445"/>
    </row>
    <row r="4" spans="1:9" ht="15" customHeight="1" x14ac:dyDescent="0.2">
      <c r="A4" s="186"/>
      <c r="B4" s="187"/>
      <c r="C4" s="448" t="s">
        <v>59</v>
      </c>
      <c r="D4" s="448"/>
      <c r="E4" s="448"/>
      <c r="F4" s="448"/>
      <c r="G4" s="453" t="s">
        <v>91</v>
      </c>
    </row>
    <row r="5" spans="1:9" ht="15" customHeight="1" x14ac:dyDescent="0.2">
      <c r="A5" s="188" t="s">
        <v>60</v>
      </c>
      <c r="B5" s="189" t="s">
        <v>61</v>
      </c>
      <c r="C5" s="451" t="s">
        <v>62</v>
      </c>
      <c r="D5" s="451"/>
      <c r="E5" s="376" t="s">
        <v>155</v>
      </c>
      <c r="F5" s="452" t="s">
        <v>6</v>
      </c>
      <c r="G5" s="454"/>
    </row>
    <row r="6" spans="1:9" ht="25.5" customHeight="1" x14ac:dyDescent="0.2">
      <c r="A6" s="139"/>
      <c r="B6" s="140"/>
      <c r="C6" s="135" t="s">
        <v>63</v>
      </c>
      <c r="D6" s="135" t="s">
        <v>64</v>
      </c>
      <c r="E6" s="135"/>
      <c r="F6" s="452"/>
      <c r="G6" s="454"/>
    </row>
    <row r="7" spans="1:9" ht="15" customHeight="1" x14ac:dyDescent="0.2">
      <c r="A7" s="190">
        <v>1</v>
      </c>
      <c r="B7" s="191" t="s">
        <v>66</v>
      </c>
      <c r="C7" s="182">
        <v>0</v>
      </c>
      <c r="D7" s="182">
        <v>0</v>
      </c>
      <c r="E7" s="46">
        <v>65</v>
      </c>
      <c r="F7" s="45">
        <f t="shared" ref="F7:F29" si="0">C7+D7+E7</f>
        <v>65</v>
      </c>
      <c r="G7" s="62">
        <f>F7/F30</f>
        <v>3.3420741426294412E-3</v>
      </c>
      <c r="I7" s="229"/>
    </row>
    <row r="8" spans="1:9" ht="15" customHeight="1" x14ac:dyDescent="0.2">
      <c r="A8" s="190">
        <v>2</v>
      </c>
      <c r="B8" s="191" t="s">
        <v>67</v>
      </c>
      <c r="C8" s="182">
        <v>0</v>
      </c>
      <c r="D8" s="182">
        <v>0</v>
      </c>
      <c r="E8" s="46">
        <v>15</v>
      </c>
      <c r="F8" s="45">
        <f t="shared" si="0"/>
        <v>15</v>
      </c>
      <c r="G8" s="62">
        <f>F8/F30</f>
        <v>7.7124787906833253E-4</v>
      </c>
    </row>
    <row r="9" spans="1:9" ht="15" customHeight="1" x14ac:dyDescent="0.2">
      <c r="A9" s="190">
        <v>3</v>
      </c>
      <c r="B9" s="191" t="s">
        <v>68</v>
      </c>
      <c r="C9" s="182">
        <v>7</v>
      </c>
      <c r="D9" s="45">
        <v>0</v>
      </c>
      <c r="E9" s="46">
        <v>661</v>
      </c>
      <c r="F9" s="45">
        <f t="shared" si="0"/>
        <v>668</v>
      </c>
      <c r="G9" s="62">
        <f>F9/F30</f>
        <v>3.4346238881176411E-2</v>
      </c>
    </row>
    <row r="10" spans="1:9" ht="27" customHeight="1" x14ac:dyDescent="0.2">
      <c r="A10" s="190">
        <v>4</v>
      </c>
      <c r="B10" s="191" t="s">
        <v>69</v>
      </c>
      <c r="C10" s="183">
        <v>0</v>
      </c>
      <c r="D10" s="183">
        <v>0</v>
      </c>
      <c r="E10" s="41">
        <v>10</v>
      </c>
      <c r="F10" s="45">
        <f t="shared" si="0"/>
        <v>10</v>
      </c>
      <c r="G10" s="62">
        <f>F10/F30</f>
        <v>5.1416525271222172E-4</v>
      </c>
    </row>
    <row r="11" spans="1:9" ht="27.75" customHeight="1" x14ac:dyDescent="0.2">
      <c r="A11" s="190">
        <v>5</v>
      </c>
      <c r="B11" s="191" t="s">
        <v>70</v>
      </c>
      <c r="C11" s="183">
        <v>0</v>
      </c>
      <c r="D11" s="182">
        <v>0</v>
      </c>
      <c r="E11" s="46">
        <v>27</v>
      </c>
      <c r="F11" s="45">
        <f t="shared" si="0"/>
        <v>27</v>
      </c>
      <c r="G11" s="62">
        <f>F11/F30</f>
        <v>1.3882461823229986E-3</v>
      </c>
    </row>
    <row r="12" spans="1:9" ht="15" customHeight="1" x14ac:dyDescent="0.2">
      <c r="A12" s="190">
        <v>6</v>
      </c>
      <c r="B12" s="247" t="s">
        <v>71</v>
      </c>
      <c r="C12" s="183">
        <v>0</v>
      </c>
      <c r="D12" s="245">
        <v>1</v>
      </c>
      <c r="E12" s="41">
        <v>726</v>
      </c>
      <c r="F12" s="45">
        <f t="shared" si="0"/>
        <v>727</v>
      </c>
      <c r="G12" s="246">
        <f>F12/F30</f>
        <v>3.7379813872178515E-2</v>
      </c>
    </row>
    <row r="13" spans="1:9" ht="27.75" customHeight="1" x14ac:dyDescent="0.2">
      <c r="A13" s="190">
        <v>7</v>
      </c>
      <c r="B13" s="247" t="s">
        <v>72</v>
      </c>
      <c r="C13" s="183">
        <v>0</v>
      </c>
      <c r="D13" s="245">
        <v>265</v>
      </c>
      <c r="E13" s="41">
        <v>1845</v>
      </c>
      <c r="F13" s="45">
        <f t="shared" si="0"/>
        <v>2110</v>
      </c>
      <c r="G13" s="246">
        <f>F13/F30</f>
        <v>0.10848886832227878</v>
      </c>
    </row>
    <row r="14" spans="1:9" ht="15" customHeight="1" x14ac:dyDescent="0.2">
      <c r="A14" s="190">
        <v>8</v>
      </c>
      <c r="B14" s="247" t="s">
        <v>73</v>
      </c>
      <c r="C14" s="183">
        <v>0</v>
      </c>
      <c r="D14" s="245">
        <v>72</v>
      </c>
      <c r="E14" s="41">
        <v>571</v>
      </c>
      <c r="F14" s="45">
        <f t="shared" si="0"/>
        <v>643</v>
      </c>
      <c r="G14" s="246">
        <f>F14/F30</f>
        <v>3.3060825749395853E-2</v>
      </c>
    </row>
    <row r="15" spans="1:9" ht="25.5" customHeight="1" x14ac:dyDescent="0.2">
      <c r="A15" s="190">
        <v>9</v>
      </c>
      <c r="B15" s="247" t="s">
        <v>74</v>
      </c>
      <c r="C15" s="183">
        <v>0</v>
      </c>
      <c r="D15" s="245">
        <v>5205</v>
      </c>
      <c r="E15" s="41">
        <v>4265</v>
      </c>
      <c r="F15" s="45">
        <f t="shared" si="0"/>
        <v>9470</v>
      </c>
      <c r="G15" s="246">
        <f>F15/F30</f>
        <v>0.48691449431847394</v>
      </c>
    </row>
    <row r="16" spans="1:9" ht="15" customHeight="1" x14ac:dyDescent="0.2">
      <c r="A16" s="190">
        <v>10</v>
      </c>
      <c r="B16" s="191" t="s">
        <v>75</v>
      </c>
      <c r="C16" s="183">
        <v>0</v>
      </c>
      <c r="D16" s="182">
        <v>0</v>
      </c>
      <c r="E16" s="46">
        <v>356</v>
      </c>
      <c r="F16" s="45">
        <f t="shared" si="0"/>
        <v>356</v>
      </c>
      <c r="G16" s="62">
        <f>F16/F30</f>
        <v>1.8304282996555093E-2</v>
      </c>
    </row>
    <row r="17" spans="1:7" ht="15" customHeight="1" x14ac:dyDescent="0.2">
      <c r="A17" s="190">
        <v>11</v>
      </c>
      <c r="B17" s="191" t="s">
        <v>76</v>
      </c>
      <c r="C17" s="183">
        <v>0</v>
      </c>
      <c r="D17" s="182">
        <v>0</v>
      </c>
      <c r="E17" s="41">
        <v>1318</v>
      </c>
      <c r="F17" s="45">
        <f t="shared" si="0"/>
        <v>1318</v>
      </c>
      <c r="G17" s="62">
        <f>F17/F30</f>
        <v>6.7766980307470817E-2</v>
      </c>
    </row>
    <row r="18" spans="1:7" ht="15" customHeight="1" x14ac:dyDescent="0.2">
      <c r="A18" s="190">
        <v>12</v>
      </c>
      <c r="B18" s="191" t="s">
        <v>77</v>
      </c>
      <c r="C18" s="183">
        <v>0</v>
      </c>
      <c r="D18" s="182">
        <v>0</v>
      </c>
      <c r="E18" s="46">
        <v>115</v>
      </c>
      <c r="F18" s="45">
        <f t="shared" si="0"/>
        <v>115</v>
      </c>
      <c r="G18" s="62">
        <f>F18/F30</f>
        <v>5.9129004061905495E-3</v>
      </c>
    </row>
    <row r="19" spans="1:7" ht="26.25" customHeight="1" x14ac:dyDescent="0.2">
      <c r="A19" s="190">
        <v>13</v>
      </c>
      <c r="B19" s="191" t="s">
        <v>78</v>
      </c>
      <c r="C19" s="183">
        <v>0</v>
      </c>
      <c r="D19" s="182">
        <v>0</v>
      </c>
      <c r="E19" s="46">
        <v>770</v>
      </c>
      <c r="F19" s="45">
        <f t="shared" si="0"/>
        <v>770</v>
      </c>
      <c r="G19" s="62">
        <f>F19/F30</f>
        <v>3.959072445884107E-2</v>
      </c>
    </row>
    <row r="20" spans="1:7" ht="15" customHeight="1" x14ac:dyDescent="0.2">
      <c r="A20" s="190">
        <v>14</v>
      </c>
      <c r="B20" s="191" t="s">
        <v>79</v>
      </c>
      <c r="C20" s="183">
        <v>0</v>
      </c>
      <c r="D20" s="182">
        <v>72</v>
      </c>
      <c r="E20" s="46">
        <v>566</v>
      </c>
      <c r="F20" s="45">
        <f t="shared" si="0"/>
        <v>638</v>
      </c>
      <c r="G20" s="62">
        <f>F20/F30</f>
        <v>3.2803743123039748E-2</v>
      </c>
    </row>
    <row r="21" spans="1:7" ht="28.5" customHeight="1" x14ac:dyDescent="0.2">
      <c r="A21" s="192">
        <v>15</v>
      </c>
      <c r="B21" s="191" t="s">
        <v>80</v>
      </c>
      <c r="C21" s="183">
        <v>0</v>
      </c>
      <c r="D21" s="182">
        <v>0</v>
      </c>
      <c r="E21" s="46">
        <v>547</v>
      </c>
      <c r="F21" s="45">
        <f t="shared" si="0"/>
        <v>547</v>
      </c>
      <c r="G21" s="62">
        <f>F21/F30</f>
        <v>2.8124839323358526E-2</v>
      </c>
    </row>
    <row r="22" spans="1:7" ht="15" customHeight="1" x14ac:dyDescent="0.2">
      <c r="A22" s="190">
        <v>16</v>
      </c>
      <c r="B22" s="191" t="s">
        <v>81</v>
      </c>
      <c r="C22" s="183">
        <v>0</v>
      </c>
      <c r="D22" s="182">
        <v>18</v>
      </c>
      <c r="E22" s="46">
        <v>277</v>
      </c>
      <c r="F22" s="45">
        <f t="shared" si="0"/>
        <v>295</v>
      </c>
      <c r="G22" s="62">
        <f>F22/F30</f>
        <v>1.5167874955010541E-2</v>
      </c>
    </row>
    <row r="23" spans="1:7" ht="24.75" customHeight="1" x14ac:dyDescent="0.2">
      <c r="A23" s="192">
        <v>17</v>
      </c>
      <c r="B23" s="191" t="s">
        <v>82</v>
      </c>
      <c r="C23" s="183">
        <v>0</v>
      </c>
      <c r="D23" s="182">
        <v>0</v>
      </c>
      <c r="E23" s="46">
        <v>291</v>
      </c>
      <c r="F23" s="45">
        <f t="shared" si="0"/>
        <v>291</v>
      </c>
      <c r="G23" s="62">
        <f>F23/F30</f>
        <v>1.4962208853925652E-2</v>
      </c>
    </row>
    <row r="24" spans="1:7" ht="15.75" customHeight="1" x14ac:dyDescent="0.2">
      <c r="A24" s="190">
        <v>18</v>
      </c>
      <c r="B24" s="191" t="s">
        <v>83</v>
      </c>
      <c r="C24" s="183">
        <v>0</v>
      </c>
      <c r="D24" s="182">
        <v>77</v>
      </c>
      <c r="E24" s="46">
        <v>293</v>
      </c>
      <c r="F24" s="45">
        <f t="shared" si="0"/>
        <v>370</v>
      </c>
      <c r="G24" s="62">
        <f>F24/F30</f>
        <v>1.9024114350352204E-2</v>
      </c>
    </row>
    <row r="25" spans="1:7" ht="13.5" customHeight="1" x14ac:dyDescent="0.2">
      <c r="A25" s="190">
        <v>19</v>
      </c>
      <c r="B25" s="191" t="s">
        <v>84</v>
      </c>
      <c r="C25" s="183">
        <v>0</v>
      </c>
      <c r="D25" s="182">
        <v>22</v>
      </c>
      <c r="E25" s="46">
        <v>267</v>
      </c>
      <c r="F25" s="45">
        <f t="shared" si="0"/>
        <v>289</v>
      </c>
      <c r="G25" s="62">
        <f>F25/F30</f>
        <v>1.4859375803383207E-2</v>
      </c>
    </row>
    <row r="26" spans="1:7" ht="52.5" customHeight="1" x14ac:dyDescent="0.2">
      <c r="A26" s="192">
        <v>20</v>
      </c>
      <c r="B26" s="191" t="s">
        <v>85</v>
      </c>
      <c r="C26" s="183">
        <v>0</v>
      </c>
      <c r="D26" s="182">
        <v>9</v>
      </c>
      <c r="E26" s="46">
        <v>0</v>
      </c>
      <c r="F26" s="45">
        <f t="shared" si="0"/>
        <v>9</v>
      </c>
      <c r="G26" s="62">
        <f>F26/F30</f>
        <v>4.6274872744099955E-4</v>
      </c>
    </row>
    <row r="27" spans="1:7" ht="15.75" customHeight="1" x14ac:dyDescent="0.2">
      <c r="A27" s="190">
        <v>21</v>
      </c>
      <c r="B27" s="191" t="s">
        <v>86</v>
      </c>
      <c r="C27" s="183">
        <v>0</v>
      </c>
      <c r="D27" s="182">
        <v>0</v>
      </c>
      <c r="E27" s="46">
        <v>10</v>
      </c>
      <c r="F27" s="45">
        <f t="shared" si="0"/>
        <v>10</v>
      </c>
      <c r="G27" s="62">
        <f>F27/F30</f>
        <v>5.1416525271222172E-4</v>
      </c>
    </row>
    <row r="28" spans="1:7" ht="15.75" customHeight="1" x14ac:dyDescent="0.2">
      <c r="A28" s="190">
        <v>22</v>
      </c>
      <c r="B28" s="193" t="s">
        <v>87</v>
      </c>
      <c r="C28" s="183">
        <v>0</v>
      </c>
      <c r="D28" s="182">
        <v>89</v>
      </c>
      <c r="E28" s="46">
        <v>617</v>
      </c>
      <c r="F28" s="45">
        <f t="shared" si="0"/>
        <v>706</v>
      </c>
      <c r="G28" s="62">
        <f>F28/F30</f>
        <v>3.6300066841482855E-2</v>
      </c>
    </row>
    <row r="29" spans="1:7" ht="15.75" customHeight="1" x14ac:dyDescent="0.2">
      <c r="A29" s="190">
        <v>23</v>
      </c>
      <c r="B29" s="193" t="s">
        <v>88</v>
      </c>
      <c r="C29" s="183">
        <v>0</v>
      </c>
      <c r="D29" s="182">
        <v>0</v>
      </c>
      <c r="E29" s="46">
        <v>0</v>
      </c>
      <c r="F29" s="45">
        <f t="shared" si="0"/>
        <v>0</v>
      </c>
      <c r="G29" s="62">
        <f>F29/F30</f>
        <v>0</v>
      </c>
    </row>
    <row r="30" spans="1:7" ht="15" customHeight="1" thickBot="1" x14ac:dyDescent="0.25">
      <c r="A30" s="194"/>
      <c r="B30" s="195" t="s">
        <v>6</v>
      </c>
      <c r="C30" s="184">
        <f>SUM(C7:C29)</f>
        <v>7</v>
      </c>
      <c r="D30" s="184">
        <f>SUM(D7:D29)</f>
        <v>5830</v>
      </c>
      <c r="E30" s="184">
        <f t="shared" ref="E30:G30" si="1">SUM(E7:E29)</f>
        <v>13612</v>
      </c>
      <c r="F30" s="184">
        <f t="shared" si="1"/>
        <v>19449</v>
      </c>
      <c r="G30" s="196">
        <f t="shared" si="1"/>
        <v>1</v>
      </c>
    </row>
    <row r="31" spans="1:7" x14ac:dyDescent="0.2">
      <c r="A31" s="54"/>
      <c r="B31" s="55"/>
      <c r="C31" s="56"/>
      <c r="D31" s="56"/>
      <c r="E31" s="56"/>
      <c r="F31" s="56"/>
    </row>
    <row r="32" spans="1:7" x14ac:dyDescent="0.2">
      <c r="A32" s="22" t="s">
        <v>145</v>
      </c>
      <c r="B32" s="22"/>
      <c r="C32" s="22"/>
      <c r="D32" s="22"/>
      <c r="E32" s="25" t="s">
        <v>12</v>
      </c>
      <c r="F32" s="22"/>
    </row>
    <row r="33" spans="1:6" x14ac:dyDescent="0.2">
      <c r="A33" s="455" t="s">
        <v>125</v>
      </c>
      <c r="B33" s="455"/>
      <c r="C33" s="22"/>
      <c r="D33" s="22"/>
      <c r="E33" s="25" t="s">
        <v>89</v>
      </c>
      <c r="F33" s="22"/>
    </row>
    <row r="34" spans="1:6" x14ac:dyDescent="0.2">
      <c r="B34" s="15">
        <v>45063</v>
      </c>
    </row>
    <row r="38" spans="1:6" x14ac:dyDescent="0.2">
      <c r="D38" s="124"/>
    </row>
  </sheetData>
  <mergeCells count="7">
    <mergeCell ref="A33:B33"/>
    <mergeCell ref="A2:G2"/>
    <mergeCell ref="A3:C3"/>
    <mergeCell ref="C4:F4"/>
    <mergeCell ref="G4:G6"/>
    <mergeCell ref="C5:D5"/>
    <mergeCell ref="F5:F6"/>
  </mergeCells>
  <pageMargins left="0.31496062992125984" right="0.31496062992125984" top="0.35433070866141736" bottom="0.15748031496062992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4"/>
  <sheetViews>
    <sheetView zoomScale="90" zoomScaleNormal="90" workbookViewId="0">
      <selection activeCell="H7" sqref="H7"/>
    </sheetView>
  </sheetViews>
  <sheetFormatPr defaultRowHeight="12.75" x14ac:dyDescent="0.2"/>
  <cols>
    <col min="1" max="1" width="4.85546875" customWidth="1"/>
    <col min="2" max="2" width="59.140625" customWidth="1"/>
    <col min="3" max="3" width="12.85546875" customWidth="1"/>
    <col min="4" max="4" width="12.7109375" customWidth="1"/>
    <col min="5" max="5" width="15" customWidth="1"/>
    <col min="6" max="6" width="11.28515625" bestFit="1" customWidth="1"/>
    <col min="13" max="13" width="10.5703125" bestFit="1" customWidth="1"/>
  </cols>
  <sheetData>
    <row r="1" spans="1:13" x14ac:dyDescent="0.2">
      <c r="A1" s="70" t="s">
        <v>105</v>
      </c>
    </row>
    <row r="2" spans="1:13" ht="6.75" customHeight="1" x14ac:dyDescent="0.2">
      <c r="A2" s="24"/>
    </row>
    <row r="3" spans="1:13" ht="27.75" customHeight="1" x14ac:dyDescent="0.2">
      <c r="A3" s="446" t="s">
        <v>146</v>
      </c>
      <c r="B3" s="446"/>
      <c r="C3" s="446"/>
      <c r="D3" s="446"/>
      <c r="E3" s="446"/>
      <c r="F3" s="446"/>
      <c r="G3" s="446"/>
    </row>
    <row r="4" spans="1:13" ht="12" customHeight="1" thickBot="1" x14ac:dyDescent="0.3">
      <c r="A4" s="445"/>
      <c r="B4" s="445"/>
      <c r="C4" s="445"/>
      <c r="D4" s="445"/>
    </row>
    <row r="5" spans="1:13" x14ac:dyDescent="0.2">
      <c r="A5" s="99"/>
      <c r="B5" s="91"/>
      <c r="C5" s="458" t="s">
        <v>59</v>
      </c>
      <c r="D5" s="448"/>
      <c r="E5" s="448"/>
      <c r="F5" s="448"/>
      <c r="G5" s="449"/>
    </row>
    <row r="6" spans="1:13" x14ac:dyDescent="0.2">
      <c r="A6" s="100" t="s">
        <v>60</v>
      </c>
      <c r="B6" s="92" t="s">
        <v>61</v>
      </c>
      <c r="C6" s="459" t="s">
        <v>62</v>
      </c>
      <c r="D6" s="451"/>
      <c r="E6" s="376" t="s">
        <v>155</v>
      </c>
      <c r="F6" s="447" t="s">
        <v>6</v>
      </c>
      <c r="G6" s="456" t="s">
        <v>109</v>
      </c>
    </row>
    <row r="7" spans="1:13" ht="34.5" customHeight="1" thickBot="1" x14ac:dyDescent="0.25">
      <c r="A7" s="93"/>
      <c r="B7" s="93"/>
      <c r="C7" s="106" t="s">
        <v>63</v>
      </c>
      <c r="D7" s="77" t="s">
        <v>64</v>
      </c>
      <c r="E7" s="77"/>
      <c r="F7" s="460"/>
      <c r="G7" s="457"/>
    </row>
    <row r="8" spans="1:13" ht="15" customHeight="1" x14ac:dyDescent="0.2">
      <c r="A8" s="101">
        <v>1</v>
      </c>
      <c r="B8" s="94" t="s">
        <v>66</v>
      </c>
      <c r="C8" s="85">
        <v>0</v>
      </c>
      <c r="D8" s="61">
        <v>0</v>
      </c>
      <c r="E8" s="67">
        <v>55</v>
      </c>
      <c r="F8" s="47">
        <f t="shared" ref="F8:F30" si="0">SUM(C8+D8+E8)</f>
        <v>55</v>
      </c>
      <c r="G8" s="119">
        <f>F8/F31</f>
        <v>4.9710773680404913E-3</v>
      </c>
    </row>
    <row r="9" spans="1:13" ht="15" customHeight="1" x14ac:dyDescent="0.2">
      <c r="A9" s="102">
        <v>2</v>
      </c>
      <c r="B9" s="95" t="s">
        <v>67</v>
      </c>
      <c r="C9" s="86">
        <v>0</v>
      </c>
      <c r="D9" s="45">
        <v>0</v>
      </c>
      <c r="E9" s="46">
        <v>13</v>
      </c>
      <c r="F9" s="47">
        <f t="shared" si="0"/>
        <v>13</v>
      </c>
      <c r="G9" s="120">
        <f>F9/F31</f>
        <v>1.1749819233550253E-3</v>
      </c>
    </row>
    <row r="10" spans="1:13" ht="15" customHeight="1" x14ac:dyDescent="0.2">
      <c r="A10" s="102">
        <v>3</v>
      </c>
      <c r="B10" s="95" t="s">
        <v>68</v>
      </c>
      <c r="C10" s="86">
        <v>0</v>
      </c>
      <c r="D10" s="45">
        <v>0</v>
      </c>
      <c r="E10" s="46">
        <v>629</v>
      </c>
      <c r="F10" s="47">
        <f t="shared" si="0"/>
        <v>629</v>
      </c>
      <c r="G10" s="120">
        <f>F10/F31</f>
        <v>5.6851048445408531E-2</v>
      </c>
    </row>
    <row r="11" spans="1:13" ht="27" customHeight="1" x14ac:dyDescent="0.2">
      <c r="A11" s="102">
        <v>4</v>
      </c>
      <c r="B11" s="95" t="s">
        <v>69</v>
      </c>
      <c r="C11" s="87">
        <v>0</v>
      </c>
      <c r="D11" s="48">
        <v>0</v>
      </c>
      <c r="E11" s="41">
        <v>8</v>
      </c>
      <c r="F11" s="47">
        <f t="shared" si="0"/>
        <v>8</v>
      </c>
      <c r="G11" s="120">
        <f>F11/F31</f>
        <v>7.2306579898770787E-4</v>
      </c>
    </row>
    <row r="12" spans="1:13" ht="26.25" customHeight="1" x14ac:dyDescent="0.2">
      <c r="A12" s="102">
        <v>5</v>
      </c>
      <c r="B12" s="95" t="s">
        <v>70</v>
      </c>
      <c r="C12" s="87">
        <v>0</v>
      </c>
      <c r="D12" s="45">
        <v>0</v>
      </c>
      <c r="E12" s="46">
        <v>24</v>
      </c>
      <c r="F12" s="47">
        <f t="shared" si="0"/>
        <v>24</v>
      </c>
      <c r="G12" s="120">
        <f>F12/F31</f>
        <v>2.1691973969631237E-3</v>
      </c>
    </row>
    <row r="13" spans="1:13" ht="15" customHeight="1" x14ac:dyDescent="0.2">
      <c r="A13" s="102">
        <v>6</v>
      </c>
      <c r="B13" s="95" t="s">
        <v>71</v>
      </c>
      <c r="C13" s="87">
        <v>0</v>
      </c>
      <c r="D13" s="61">
        <v>0</v>
      </c>
      <c r="E13" s="42">
        <v>654</v>
      </c>
      <c r="F13" s="47">
        <f t="shared" si="0"/>
        <v>654</v>
      </c>
      <c r="G13" s="120">
        <f>F13/F31</f>
        <v>5.9110629067245117E-2</v>
      </c>
    </row>
    <row r="14" spans="1:13" ht="29.25" customHeight="1" x14ac:dyDescent="0.2">
      <c r="A14" s="102">
        <v>7</v>
      </c>
      <c r="B14" s="95" t="s">
        <v>72</v>
      </c>
      <c r="C14" s="87">
        <v>0</v>
      </c>
      <c r="D14" s="45">
        <v>1</v>
      </c>
      <c r="E14" s="41">
        <v>1673</v>
      </c>
      <c r="F14" s="47">
        <f t="shared" si="0"/>
        <v>1674</v>
      </c>
      <c r="G14" s="120">
        <f>F14/F31</f>
        <v>0.15130151843817788</v>
      </c>
    </row>
    <row r="15" spans="1:13" ht="15" customHeight="1" x14ac:dyDescent="0.2">
      <c r="A15" s="102">
        <v>8</v>
      </c>
      <c r="B15" s="95" t="s">
        <v>73</v>
      </c>
      <c r="C15" s="87">
        <v>0</v>
      </c>
      <c r="D15" s="45">
        <v>0</v>
      </c>
      <c r="E15" s="41">
        <v>435</v>
      </c>
      <c r="F15" s="47">
        <f t="shared" si="0"/>
        <v>435</v>
      </c>
      <c r="G15" s="120">
        <f>F15/F31</f>
        <v>3.9316702819956618E-2</v>
      </c>
    </row>
    <row r="16" spans="1:13" ht="27" customHeight="1" x14ac:dyDescent="0.2">
      <c r="A16" s="102">
        <v>9</v>
      </c>
      <c r="B16" s="95" t="s">
        <v>74</v>
      </c>
      <c r="C16" s="87">
        <v>0</v>
      </c>
      <c r="D16" s="45">
        <v>57</v>
      </c>
      <c r="E16" s="46">
        <v>2687</v>
      </c>
      <c r="F16" s="47">
        <f t="shared" si="0"/>
        <v>2744</v>
      </c>
      <c r="G16" s="120">
        <f>F16/F31</f>
        <v>0.24801156905278379</v>
      </c>
      <c r="M16" s="124"/>
    </row>
    <row r="17" spans="1:7" ht="15" customHeight="1" x14ac:dyDescent="0.2">
      <c r="A17" s="102">
        <v>10</v>
      </c>
      <c r="B17" s="95" t="s">
        <v>75</v>
      </c>
      <c r="C17" s="87">
        <v>0</v>
      </c>
      <c r="D17" s="45">
        <v>0</v>
      </c>
      <c r="E17" s="46">
        <v>337</v>
      </c>
      <c r="F17" s="47">
        <f t="shared" si="0"/>
        <v>337</v>
      </c>
      <c r="G17" s="120">
        <f>F17/F31</f>
        <v>3.0459146782357196E-2</v>
      </c>
    </row>
    <row r="18" spans="1:7" ht="15" customHeight="1" x14ac:dyDescent="0.2">
      <c r="A18" s="102">
        <v>11</v>
      </c>
      <c r="B18" s="95" t="s">
        <v>76</v>
      </c>
      <c r="C18" s="87">
        <v>0</v>
      </c>
      <c r="D18" s="45">
        <v>0</v>
      </c>
      <c r="E18" s="41">
        <v>1275</v>
      </c>
      <c r="F18" s="47">
        <f t="shared" si="0"/>
        <v>1275</v>
      </c>
      <c r="G18" s="120">
        <f>F18/F31</f>
        <v>0.11523861171366595</v>
      </c>
    </row>
    <row r="19" spans="1:7" ht="15" customHeight="1" x14ac:dyDescent="0.2">
      <c r="A19" s="102">
        <v>12</v>
      </c>
      <c r="B19" s="95" t="s">
        <v>77</v>
      </c>
      <c r="C19" s="87">
        <v>0</v>
      </c>
      <c r="D19" s="45">
        <v>0</v>
      </c>
      <c r="E19" s="46">
        <v>92</v>
      </c>
      <c r="F19" s="47">
        <f t="shared" si="0"/>
        <v>92</v>
      </c>
      <c r="G19" s="120">
        <f>F19/F31</f>
        <v>8.315256688358641E-3</v>
      </c>
    </row>
    <row r="20" spans="1:7" ht="15" customHeight="1" x14ac:dyDescent="0.2">
      <c r="A20" s="102">
        <v>13</v>
      </c>
      <c r="B20" s="95" t="s">
        <v>78</v>
      </c>
      <c r="C20" s="87">
        <v>0</v>
      </c>
      <c r="D20" s="45">
        <v>0</v>
      </c>
      <c r="E20" s="46">
        <v>720</v>
      </c>
      <c r="F20" s="47">
        <f t="shared" si="0"/>
        <v>720</v>
      </c>
      <c r="G20" s="120">
        <f>F20/F31</f>
        <v>6.5075921908893705E-2</v>
      </c>
    </row>
    <row r="21" spans="1:7" ht="15" customHeight="1" x14ac:dyDescent="0.2">
      <c r="A21" s="102">
        <v>14</v>
      </c>
      <c r="B21" s="95" t="s">
        <v>79</v>
      </c>
      <c r="C21" s="87">
        <v>0</v>
      </c>
      <c r="D21" s="45">
        <v>0</v>
      </c>
      <c r="E21" s="46">
        <v>477</v>
      </c>
      <c r="F21" s="47">
        <f t="shared" si="0"/>
        <v>477</v>
      </c>
      <c r="G21" s="120">
        <f>F21/F31</f>
        <v>4.311279826464208E-2</v>
      </c>
    </row>
    <row r="22" spans="1:7" ht="15" customHeight="1" x14ac:dyDescent="0.2">
      <c r="A22" s="103">
        <v>15</v>
      </c>
      <c r="B22" s="95" t="s">
        <v>80</v>
      </c>
      <c r="C22" s="87">
        <v>0</v>
      </c>
      <c r="D22" s="45">
        <v>0</v>
      </c>
      <c r="E22" s="46">
        <v>430</v>
      </c>
      <c r="F22" s="47">
        <f t="shared" si="0"/>
        <v>430</v>
      </c>
      <c r="G22" s="120">
        <f>F22/F31</f>
        <v>3.88647866955893E-2</v>
      </c>
    </row>
    <row r="23" spans="1:7" ht="15" customHeight="1" x14ac:dyDescent="0.2">
      <c r="A23" s="102">
        <v>16</v>
      </c>
      <c r="B23" s="95" t="s">
        <v>81</v>
      </c>
      <c r="C23" s="87">
        <v>0</v>
      </c>
      <c r="D23" s="45">
        <v>0</v>
      </c>
      <c r="E23" s="46">
        <v>242</v>
      </c>
      <c r="F23" s="47">
        <f t="shared" si="0"/>
        <v>242</v>
      </c>
      <c r="G23" s="120">
        <f>F23/F31</f>
        <v>2.1872740419378162E-2</v>
      </c>
    </row>
    <row r="24" spans="1:7" ht="26.25" customHeight="1" x14ac:dyDescent="0.2">
      <c r="A24" s="103">
        <v>17</v>
      </c>
      <c r="B24" s="95" t="s">
        <v>82</v>
      </c>
      <c r="C24" s="87">
        <v>0</v>
      </c>
      <c r="D24" s="45">
        <v>0</v>
      </c>
      <c r="E24" s="46">
        <v>282</v>
      </c>
      <c r="F24" s="47">
        <f t="shared" si="0"/>
        <v>282</v>
      </c>
      <c r="G24" s="120">
        <f>F24/F31</f>
        <v>2.5488069414316701E-2</v>
      </c>
    </row>
    <row r="25" spans="1:7" ht="15" customHeight="1" x14ac:dyDescent="0.2">
      <c r="A25" s="102">
        <v>18</v>
      </c>
      <c r="B25" s="95" t="s">
        <v>83</v>
      </c>
      <c r="C25" s="87">
        <v>0</v>
      </c>
      <c r="D25" s="45">
        <v>0</v>
      </c>
      <c r="E25" s="46">
        <v>219</v>
      </c>
      <c r="F25" s="47">
        <f t="shared" si="0"/>
        <v>219</v>
      </c>
      <c r="G25" s="120">
        <f>F25/F31</f>
        <v>1.9793926247288502E-2</v>
      </c>
    </row>
    <row r="26" spans="1:7" ht="15" customHeight="1" x14ac:dyDescent="0.2">
      <c r="A26" s="102">
        <v>19</v>
      </c>
      <c r="B26" s="95" t="s">
        <v>84</v>
      </c>
      <c r="C26" s="87">
        <v>0</v>
      </c>
      <c r="D26" s="45">
        <v>2</v>
      </c>
      <c r="E26" s="46">
        <v>222</v>
      </c>
      <c r="F26" s="47">
        <f t="shared" si="0"/>
        <v>224</v>
      </c>
      <c r="G26" s="120">
        <f>F26/F31</f>
        <v>2.0245842371655821E-2</v>
      </c>
    </row>
    <row r="27" spans="1:7" ht="37.5" customHeight="1" x14ac:dyDescent="0.2">
      <c r="A27" s="103">
        <v>20</v>
      </c>
      <c r="B27" s="95" t="s">
        <v>85</v>
      </c>
      <c r="C27" s="87">
        <v>0</v>
      </c>
      <c r="D27" s="45">
        <v>0</v>
      </c>
      <c r="E27" s="46">
        <v>6</v>
      </c>
      <c r="F27" s="47">
        <f t="shared" si="0"/>
        <v>6</v>
      </c>
      <c r="G27" s="120">
        <f>F27/F31</f>
        <v>5.4229934924078093E-4</v>
      </c>
    </row>
    <row r="28" spans="1:7" ht="15" customHeight="1" x14ac:dyDescent="0.2">
      <c r="A28" s="102">
        <v>21</v>
      </c>
      <c r="B28" s="95" t="s">
        <v>86</v>
      </c>
      <c r="C28" s="87">
        <v>0</v>
      </c>
      <c r="D28" s="45">
        <v>0</v>
      </c>
      <c r="E28" s="46">
        <v>8</v>
      </c>
      <c r="F28" s="47">
        <f t="shared" si="0"/>
        <v>8</v>
      </c>
      <c r="G28" s="120">
        <f>F28/F31</f>
        <v>7.2306579898770787E-4</v>
      </c>
    </row>
    <row r="29" spans="1:7" ht="15" customHeight="1" x14ac:dyDescent="0.2">
      <c r="A29" s="102">
        <v>22</v>
      </c>
      <c r="B29" s="96" t="s">
        <v>87</v>
      </c>
      <c r="C29" s="87">
        <v>0</v>
      </c>
      <c r="D29" s="45">
        <v>0</v>
      </c>
      <c r="E29" s="46">
        <v>514</v>
      </c>
      <c r="F29" s="47">
        <f t="shared" si="0"/>
        <v>514</v>
      </c>
      <c r="G29" s="120">
        <f>F29/F31</f>
        <v>4.645697758496023E-2</v>
      </c>
    </row>
    <row r="30" spans="1:7" ht="15" customHeight="1" thickBot="1" x14ac:dyDescent="0.25">
      <c r="A30" s="208">
        <v>23</v>
      </c>
      <c r="B30" s="97" t="s">
        <v>88</v>
      </c>
      <c r="C30" s="87">
        <v>0</v>
      </c>
      <c r="D30" s="49">
        <v>0</v>
      </c>
      <c r="E30" s="46">
        <v>2</v>
      </c>
      <c r="F30" s="47">
        <f t="shared" si="0"/>
        <v>2</v>
      </c>
      <c r="G30" s="121">
        <f>F30/F31</f>
        <v>1.8076644974692697E-4</v>
      </c>
    </row>
    <row r="31" spans="1:7" ht="15" customHeight="1" thickBot="1" x14ac:dyDescent="0.25">
      <c r="A31" s="209" t="s">
        <v>6</v>
      </c>
      <c r="B31" s="210"/>
      <c r="C31" s="89">
        <f>SUM(C8:C30)</f>
        <v>0</v>
      </c>
      <c r="D31" s="51">
        <f>SUM(D8:D30)</f>
        <v>60</v>
      </c>
      <c r="E31" s="51">
        <f t="shared" ref="E31:G31" si="1">SUM(E8:E30)</f>
        <v>11004</v>
      </c>
      <c r="F31" s="52">
        <f>SUM(F8:F30)</f>
        <v>11064</v>
      </c>
      <c r="G31" s="110">
        <f t="shared" si="1"/>
        <v>1</v>
      </c>
    </row>
    <row r="32" spans="1:7" x14ac:dyDescent="0.2">
      <c r="B32" s="30"/>
      <c r="E32" s="63"/>
      <c r="F32" s="64"/>
    </row>
    <row r="33" spans="1:7" x14ac:dyDescent="0.2">
      <c r="A33" s="22" t="s">
        <v>145</v>
      </c>
      <c r="B33" s="22"/>
      <c r="C33" s="22"/>
      <c r="D33" s="22"/>
      <c r="E33" s="25" t="s">
        <v>12</v>
      </c>
      <c r="F33" s="22"/>
      <c r="G33" s="63"/>
    </row>
    <row r="34" spans="1:7" x14ac:dyDescent="0.2">
      <c r="A34" s="65"/>
      <c r="B34" s="23">
        <v>45092</v>
      </c>
      <c r="C34" s="23"/>
      <c r="D34" s="65"/>
      <c r="E34" s="25" t="s">
        <v>89</v>
      </c>
      <c r="F34" s="22"/>
      <c r="G34" s="63"/>
    </row>
  </sheetData>
  <mergeCells count="6">
    <mergeCell ref="A3:G3"/>
    <mergeCell ref="G6:G7"/>
    <mergeCell ref="C5:G5"/>
    <mergeCell ref="A4:D4"/>
    <mergeCell ref="C6:D6"/>
    <mergeCell ref="F6:F7"/>
  </mergeCells>
  <pageMargins left="0.70866141732283472" right="0.70866141732283472" top="0.35433070866141736" bottom="0.15748031496062992" header="0.31496062992125984" footer="0.31496062992125984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5"/>
  <sheetViews>
    <sheetView topLeftCell="A10" zoomScale="90" zoomScaleNormal="90" workbookViewId="0">
      <selection activeCell="F27" sqref="F27"/>
    </sheetView>
  </sheetViews>
  <sheetFormatPr defaultRowHeight="12.75" x14ac:dyDescent="0.2"/>
  <cols>
    <col min="1" max="1" width="5.42578125" customWidth="1"/>
    <col min="2" max="2" width="58" customWidth="1"/>
    <col min="3" max="3" width="15.7109375" customWidth="1"/>
    <col min="4" max="4" width="15.5703125" customWidth="1"/>
    <col min="5" max="5" width="16" customWidth="1"/>
    <col min="6" max="6" width="13.28515625" style="75" customWidth="1"/>
    <col min="7" max="7" width="13.28515625" customWidth="1"/>
  </cols>
  <sheetData>
    <row r="1" spans="1:7" x14ac:dyDescent="0.2">
      <c r="A1" s="19" t="s">
        <v>106</v>
      </c>
    </row>
    <row r="2" spans="1:7" x14ac:dyDescent="0.2">
      <c r="A2" s="24"/>
    </row>
    <row r="3" spans="1:7" ht="31.5" customHeight="1" x14ac:dyDescent="0.2">
      <c r="A3" s="465" t="s">
        <v>147</v>
      </c>
      <c r="B3" s="465"/>
      <c r="C3" s="465"/>
      <c r="D3" s="465"/>
      <c r="E3" s="465"/>
      <c r="F3" s="465"/>
    </row>
    <row r="4" spans="1:7" ht="9.75" customHeight="1" thickBot="1" x14ac:dyDescent="0.3">
      <c r="A4" s="445"/>
      <c r="B4" s="445"/>
      <c r="C4" s="445"/>
      <c r="D4" s="445"/>
    </row>
    <row r="5" spans="1:7" ht="14.25" customHeight="1" x14ac:dyDescent="0.2">
      <c r="A5" s="99"/>
      <c r="B5" s="91"/>
      <c r="C5" s="463" t="s">
        <v>59</v>
      </c>
      <c r="D5" s="463"/>
      <c r="E5" s="463"/>
      <c r="F5" s="463"/>
      <c r="G5" s="464"/>
    </row>
    <row r="6" spans="1:7" ht="15" customHeight="1" x14ac:dyDescent="0.2">
      <c r="A6" s="100" t="s">
        <v>60</v>
      </c>
      <c r="B6" s="92" t="s">
        <v>61</v>
      </c>
      <c r="C6" s="466" t="s">
        <v>62</v>
      </c>
      <c r="D6" s="459"/>
      <c r="E6" s="377" t="s">
        <v>155</v>
      </c>
      <c r="F6" s="467" t="s">
        <v>6</v>
      </c>
      <c r="G6" s="461" t="s">
        <v>109</v>
      </c>
    </row>
    <row r="7" spans="1:7" ht="27.75" customHeight="1" thickBot="1" x14ac:dyDescent="0.25">
      <c r="A7" s="98"/>
      <c r="B7" s="93"/>
      <c r="C7" s="83" t="s">
        <v>63</v>
      </c>
      <c r="D7" s="84" t="s">
        <v>64</v>
      </c>
      <c r="E7" s="77"/>
      <c r="F7" s="468"/>
      <c r="G7" s="462"/>
    </row>
    <row r="8" spans="1:7" ht="18.75" customHeight="1" x14ac:dyDescent="0.2">
      <c r="A8" s="102">
        <v>1</v>
      </c>
      <c r="B8" s="94" t="s">
        <v>66</v>
      </c>
      <c r="C8" s="85">
        <v>0</v>
      </c>
      <c r="D8" s="61">
        <v>0</v>
      </c>
      <c r="E8" s="67">
        <v>80</v>
      </c>
      <c r="F8" s="287">
        <f>SUM(C8+D8+E8)</f>
        <v>80</v>
      </c>
      <c r="G8" s="105">
        <f>F8/F31</f>
        <v>8.2177709296353367E-3</v>
      </c>
    </row>
    <row r="9" spans="1:7" ht="15" customHeight="1" x14ac:dyDescent="0.2">
      <c r="A9" s="102">
        <v>2</v>
      </c>
      <c r="B9" s="95" t="s">
        <v>67</v>
      </c>
      <c r="C9" s="86">
        <v>0</v>
      </c>
      <c r="D9" s="45">
        <v>0</v>
      </c>
      <c r="E9" s="46">
        <v>13</v>
      </c>
      <c r="F9" s="287">
        <f t="shared" ref="F9:F30" si="0">SUM(C9+D9+E9)</f>
        <v>13</v>
      </c>
      <c r="G9" s="79">
        <f>F9/F31</f>
        <v>1.3353877760657422E-3</v>
      </c>
    </row>
    <row r="10" spans="1:7" ht="15" customHeight="1" x14ac:dyDescent="0.2">
      <c r="A10" s="102">
        <v>3</v>
      </c>
      <c r="B10" s="95" t="s">
        <v>68</v>
      </c>
      <c r="C10" s="86">
        <v>1</v>
      </c>
      <c r="D10" s="45">
        <v>0</v>
      </c>
      <c r="E10" s="46">
        <v>608</v>
      </c>
      <c r="F10" s="287">
        <f t="shared" si="0"/>
        <v>609</v>
      </c>
      <c r="G10" s="79">
        <f>F10/F31</f>
        <v>6.2557781201849003E-2</v>
      </c>
    </row>
    <row r="11" spans="1:7" ht="27.75" customHeight="1" x14ac:dyDescent="0.2">
      <c r="A11" s="102">
        <v>4</v>
      </c>
      <c r="B11" s="95" t="s">
        <v>69</v>
      </c>
      <c r="C11" s="87">
        <v>0</v>
      </c>
      <c r="D11" s="48">
        <v>0</v>
      </c>
      <c r="E11" s="41">
        <v>8</v>
      </c>
      <c r="F11" s="287">
        <f t="shared" si="0"/>
        <v>8</v>
      </c>
      <c r="G11" s="79">
        <f>F11/F31</f>
        <v>8.2177709296353367E-4</v>
      </c>
    </row>
    <row r="12" spans="1:7" ht="28.5" customHeight="1" x14ac:dyDescent="0.2">
      <c r="A12" s="102">
        <v>5</v>
      </c>
      <c r="B12" s="95" t="s">
        <v>70</v>
      </c>
      <c r="C12" s="86">
        <v>0</v>
      </c>
      <c r="D12" s="45">
        <v>0</v>
      </c>
      <c r="E12" s="46">
        <v>22</v>
      </c>
      <c r="F12" s="287">
        <f t="shared" si="0"/>
        <v>22</v>
      </c>
      <c r="G12" s="79">
        <f>F12/F31</f>
        <v>2.2598870056497176E-3</v>
      </c>
    </row>
    <row r="13" spans="1:7" ht="15" customHeight="1" x14ac:dyDescent="0.2">
      <c r="A13" s="102">
        <v>6</v>
      </c>
      <c r="B13" s="95" t="s">
        <v>71</v>
      </c>
      <c r="C13" s="87">
        <v>0</v>
      </c>
      <c r="D13" s="45">
        <v>0</v>
      </c>
      <c r="E13" s="41">
        <v>640</v>
      </c>
      <c r="F13" s="287">
        <f t="shared" si="0"/>
        <v>640</v>
      </c>
      <c r="G13" s="79">
        <f>F13/F31</f>
        <v>6.5742167437082694E-2</v>
      </c>
    </row>
    <row r="14" spans="1:7" ht="26.25" customHeight="1" x14ac:dyDescent="0.2">
      <c r="A14" s="102">
        <v>7</v>
      </c>
      <c r="B14" s="95" t="s">
        <v>72</v>
      </c>
      <c r="C14" s="87">
        <v>0</v>
      </c>
      <c r="D14" s="45">
        <v>0</v>
      </c>
      <c r="E14" s="41">
        <v>1661</v>
      </c>
      <c r="F14" s="287">
        <f t="shared" si="0"/>
        <v>1661</v>
      </c>
      <c r="G14" s="79">
        <f>F14/F31</f>
        <v>0.17062146892655367</v>
      </c>
    </row>
    <row r="15" spans="1:7" ht="15" customHeight="1" x14ac:dyDescent="0.2">
      <c r="A15" s="102">
        <v>8</v>
      </c>
      <c r="B15" s="95" t="s">
        <v>73</v>
      </c>
      <c r="C15" s="87">
        <v>0</v>
      </c>
      <c r="D15" s="45">
        <v>0</v>
      </c>
      <c r="E15" s="41">
        <v>377</v>
      </c>
      <c r="F15" s="287">
        <f t="shared" si="0"/>
        <v>377</v>
      </c>
      <c r="G15" s="79">
        <f>F15/F31</f>
        <v>3.8726245505906524E-2</v>
      </c>
    </row>
    <row r="16" spans="1:7" ht="25.5" x14ac:dyDescent="0.2">
      <c r="A16" s="102">
        <v>9</v>
      </c>
      <c r="B16" s="95" t="s">
        <v>74</v>
      </c>
      <c r="C16" s="86">
        <v>0</v>
      </c>
      <c r="D16" s="45">
        <v>0</v>
      </c>
      <c r="E16" s="46">
        <v>1406</v>
      </c>
      <c r="F16" s="287">
        <f t="shared" si="0"/>
        <v>1406</v>
      </c>
      <c r="G16" s="79">
        <f>F16/F31</f>
        <v>0.14442732408834102</v>
      </c>
    </row>
    <row r="17" spans="1:7" ht="15" customHeight="1" x14ac:dyDescent="0.2">
      <c r="A17" s="102">
        <v>10</v>
      </c>
      <c r="B17" s="95" t="s">
        <v>75</v>
      </c>
      <c r="C17" s="86">
        <v>0</v>
      </c>
      <c r="D17" s="45">
        <v>0</v>
      </c>
      <c r="E17" s="46">
        <v>353</v>
      </c>
      <c r="F17" s="287">
        <f t="shared" si="0"/>
        <v>353</v>
      </c>
      <c r="G17" s="79">
        <f>F17/F31</f>
        <v>3.6260914227015925E-2</v>
      </c>
    </row>
    <row r="18" spans="1:7" ht="15" customHeight="1" x14ac:dyDescent="0.2">
      <c r="A18" s="102">
        <v>11</v>
      </c>
      <c r="B18" s="95" t="s">
        <v>76</v>
      </c>
      <c r="C18" s="86">
        <v>0</v>
      </c>
      <c r="D18" s="45">
        <v>0</v>
      </c>
      <c r="E18" s="41">
        <v>1255</v>
      </c>
      <c r="F18" s="287">
        <f t="shared" si="0"/>
        <v>1255</v>
      </c>
      <c r="G18" s="79">
        <f>F18/F31</f>
        <v>0.12891628145865433</v>
      </c>
    </row>
    <row r="19" spans="1:7" ht="15" customHeight="1" x14ac:dyDescent="0.2">
      <c r="A19" s="102">
        <v>12</v>
      </c>
      <c r="B19" s="95" t="s">
        <v>77</v>
      </c>
      <c r="C19" s="86">
        <v>0</v>
      </c>
      <c r="D19" s="45">
        <v>0</v>
      </c>
      <c r="E19" s="46">
        <v>94</v>
      </c>
      <c r="F19" s="287">
        <f t="shared" si="0"/>
        <v>94</v>
      </c>
      <c r="G19" s="79">
        <f>F19/F31</f>
        <v>9.6558808423215202E-3</v>
      </c>
    </row>
    <row r="20" spans="1:7" ht="15" customHeight="1" x14ac:dyDescent="0.2">
      <c r="A20" s="102">
        <v>13</v>
      </c>
      <c r="B20" s="95" t="s">
        <v>78</v>
      </c>
      <c r="C20" s="86">
        <v>0</v>
      </c>
      <c r="D20" s="45">
        <v>0</v>
      </c>
      <c r="E20" s="46">
        <v>811</v>
      </c>
      <c r="F20" s="287">
        <f t="shared" si="0"/>
        <v>811</v>
      </c>
      <c r="G20" s="79">
        <f>F20/F31</f>
        <v>8.330765279917822E-2</v>
      </c>
    </row>
    <row r="21" spans="1:7" ht="15" customHeight="1" x14ac:dyDescent="0.2">
      <c r="A21" s="102">
        <v>14</v>
      </c>
      <c r="B21" s="95" t="s">
        <v>79</v>
      </c>
      <c r="C21" s="86">
        <v>0</v>
      </c>
      <c r="D21" s="45">
        <v>0</v>
      </c>
      <c r="E21" s="46">
        <v>396</v>
      </c>
      <c r="F21" s="287">
        <f t="shared" si="0"/>
        <v>396</v>
      </c>
      <c r="G21" s="79">
        <f>F21/F31</f>
        <v>4.0677966101694912E-2</v>
      </c>
    </row>
    <row r="22" spans="1:7" ht="15" customHeight="1" x14ac:dyDescent="0.2">
      <c r="A22" s="103">
        <v>15</v>
      </c>
      <c r="B22" s="95" t="s">
        <v>80</v>
      </c>
      <c r="C22" s="86">
        <v>0</v>
      </c>
      <c r="D22" s="45">
        <v>0</v>
      </c>
      <c r="E22" s="46">
        <v>469</v>
      </c>
      <c r="F22" s="287">
        <f t="shared" si="0"/>
        <v>469</v>
      </c>
      <c r="G22" s="79">
        <f>F22/F31</f>
        <v>4.8176682074987161E-2</v>
      </c>
    </row>
    <row r="23" spans="1:7" ht="15" customHeight="1" x14ac:dyDescent="0.2">
      <c r="A23" s="102">
        <v>16</v>
      </c>
      <c r="B23" s="95" t="s">
        <v>81</v>
      </c>
      <c r="C23" s="86">
        <v>0</v>
      </c>
      <c r="D23" s="45">
        <v>0</v>
      </c>
      <c r="E23" s="46">
        <v>333</v>
      </c>
      <c r="F23" s="287">
        <f t="shared" si="0"/>
        <v>333</v>
      </c>
      <c r="G23" s="79">
        <f>F23/F31</f>
        <v>3.4206471494607087E-2</v>
      </c>
    </row>
    <row r="24" spans="1:7" ht="29.25" customHeight="1" x14ac:dyDescent="0.2">
      <c r="A24" s="103">
        <v>17</v>
      </c>
      <c r="B24" s="95" t="s">
        <v>82</v>
      </c>
      <c r="C24" s="86">
        <v>0</v>
      </c>
      <c r="D24" s="45">
        <v>0</v>
      </c>
      <c r="E24" s="46">
        <v>268</v>
      </c>
      <c r="F24" s="287">
        <f t="shared" si="0"/>
        <v>268</v>
      </c>
      <c r="G24" s="79">
        <f>F24/F31</f>
        <v>2.7529532614278377E-2</v>
      </c>
    </row>
    <row r="25" spans="1:7" ht="15" customHeight="1" x14ac:dyDescent="0.2">
      <c r="A25" s="102">
        <v>18</v>
      </c>
      <c r="B25" s="95" t="s">
        <v>83</v>
      </c>
      <c r="C25" s="86">
        <v>0</v>
      </c>
      <c r="D25" s="45">
        <v>0</v>
      </c>
      <c r="E25" s="46">
        <v>221</v>
      </c>
      <c r="F25" s="287">
        <f t="shared" si="0"/>
        <v>221</v>
      </c>
      <c r="G25" s="79">
        <f>F25/F31</f>
        <v>2.2701592193117615E-2</v>
      </c>
    </row>
    <row r="26" spans="1:7" ht="15" customHeight="1" x14ac:dyDescent="0.2">
      <c r="A26" s="102">
        <v>19</v>
      </c>
      <c r="B26" s="95" t="s">
        <v>84</v>
      </c>
      <c r="C26" s="86">
        <v>0</v>
      </c>
      <c r="D26" s="45">
        <v>1</v>
      </c>
      <c r="E26" s="46">
        <v>229</v>
      </c>
      <c r="F26" s="287">
        <f t="shared" si="0"/>
        <v>230</v>
      </c>
      <c r="G26" s="79">
        <f>F26/F31</f>
        <v>2.3626091422701591E-2</v>
      </c>
    </row>
    <row r="27" spans="1:7" ht="38.25" customHeight="1" x14ac:dyDescent="0.2">
      <c r="A27" s="103">
        <v>20</v>
      </c>
      <c r="B27" s="95" t="s">
        <v>85</v>
      </c>
      <c r="C27" s="86">
        <v>0</v>
      </c>
      <c r="D27" s="45">
        <v>0</v>
      </c>
      <c r="E27" s="46">
        <v>8</v>
      </c>
      <c r="F27" s="287">
        <f t="shared" si="0"/>
        <v>8</v>
      </c>
      <c r="G27" s="79">
        <f>F27/F31</f>
        <v>8.2177709296353367E-4</v>
      </c>
    </row>
    <row r="28" spans="1:7" ht="15.75" customHeight="1" x14ac:dyDescent="0.2">
      <c r="A28" s="102">
        <v>21</v>
      </c>
      <c r="B28" s="95" t="s">
        <v>86</v>
      </c>
      <c r="C28" s="86">
        <v>0</v>
      </c>
      <c r="D28" s="45">
        <v>0</v>
      </c>
      <c r="E28" s="46">
        <v>12</v>
      </c>
      <c r="F28" s="287">
        <f t="shared" si="0"/>
        <v>12</v>
      </c>
      <c r="G28" s="79">
        <f>F28/F31</f>
        <v>1.2326656394453005E-3</v>
      </c>
    </row>
    <row r="29" spans="1:7" x14ac:dyDescent="0.2">
      <c r="A29" s="102">
        <v>22</v>
      </c>
      <c r="B29" s="96" t="s">
        <v>87</v>
      </c>
      <c r="C29" s="86">
        <v>0</v>
      </c>
      <c r="D29" s="45">
        <v>0</v>
      </c>
      <c r="E29" s="46">
        <v>469</v>
      </c>
      <c r="F29" s="287">
        <f t="shared" si="0"/>
        <v>469</v>
      </c>
      <c r="G29" s="79">
        <f>F29/F31</f>
        <v>4.8176682074987161E-2</v>
      </c>
    </row>
    <row r="30" spans="1:7" ht="13.5" thickBot="1" x14ac:dyDescent="0.25">
      <c r="A30" s="102">
        <v>23</v>
      </c>
      <c r="B30" s="97" t="s">
        <v>88</v>
      </c>
      <c r="C30" s="88">
        <v>0</v>
      </c>
      <c r="D30" s="49">
        <v>0</v>
      </c>
      <c r="E30" s="46">
        <v>0</v>
      </c>
      <c r="F30" s="287">
        <f t="shared" si="0"/>
        <v>0</v>
      </c>
      <c r="G30" s="80">
        <f>F30/F31</f>
        <v>0</v>
      </c>
    </row>
    <row r="31" spans="1:7" ht="13.5" thickBot="1" x14ac:dyDescent="0.25">
      <c r="A31" s="104"/>
      <c r="B31" s="90" t="s">
        <v>6</v>
      </c>
      <c r="C31" s="89">
        <f t="shared" ref="C31:G31" si="1">SUM(C8:C30)</f>
        <v>1</v>
      </c>
      <c r="D31" s="51">
        <f>SUM(D8:D30)</f>
        <v>1</v>
      </c>
      <c r="E31" s="51">
        <f t="shared" si="1"/>
        <v>9733</v>
      </c>
      <c r="F31" s="288">
        <f t="shared" si="1"/>
        <v>9735</v>
      </c>
      <c r="G31" s="110">
        <f t="shared" si="1"/>
        <v>0.99999999999999989</v>
      </c>
    </row>
    <row r="32" spans="1:7" x14ac:dyDescent="0.2">
      <c r="B32" s="30"/>
      <c r="E32" s="63"/>
      <c r="F32" s="64"/>
    </row>
    <row r="33" spans="1:8" x14ac:dyDescent="0.2">
      <c r="A33" s="22" t="s">
        <v>145</v>
      </c>
      <c r="B33" s="22"/>
      <c r="C33" s="22"/>
      <c r="D33" s="22"/>
      <c r="E33" s="22"/>
      <c r="F33" s="25" t="s">
        <v>12</v>
      </c>
      <c r="G33" s="22"/>
      <c r="H33" s="63"/>
    </row>
    <row r="34" spans="1:8" x14ac:dyDescent="0.2">
      <c r="A34" s="65"/>
      <c r="B34" s="23">
        <v>45127</v>
      </c>
      <c r="C34" s="23"/>
      <c r="D34" s="23"/>
      <c r="E34" s="22"/>
      <c r="F34" s="25" t="s">
        <v>89</v>
      </c>
      <c r="G34" s="22"/>
      <c r="H34" s="63"/>
    </row>
    <row r="35" spans="1:8" x14ac:dyDescent="0.2">
      <c r="B35" s="19"/>
    </row>
  </sheetData>
  <mergeCells count="6">
    <mergeCell ref="G6:G7"/>
    <mergeCell ref="C5:G5"/>
    <mergeCell ref="A3:F3"/>
    <mergeCell ref="A4:D4"/>
    <mergeCell ref="C6:D6"/>
    <mergeCell ref="F6:F7"/>
  </mergeCells>
  <pageMargins left="0" right="0" top="0.35433070866141736" bottom="0.15748031496062992" header="0.31496062992125984" footer="0.31496062992125984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3"/>
  <sheetViews>
    <sheetView zoomScale="90" zoomScaleNormal="90" workbookViewId="0">
      <selection activeCell="E6" sqref="E6"/>
    </sheetView>
  </sheetViews>
  <sheetFormatPr defaultRowHeight="12.75" x14ac:dyDescent="0.2"/>
  <cols>
    <col min="1" max="1" width="5.42578125" customWidth="1"/>
    <col min="2" max="2" width="53.85546875" customWidth="1"/>
    <col min="3" max="3" width="15.5703125" customWidth="1"/>
    <col min="4" max="4" width="16.28515625" customWidth="1"/>
    <col min="5" max="5" width="17.28515625" customWidth="1"/>
    <col min="6" max="6" width="14.140625" customWidth="1"/>
    <col min="7" max="7" width="12" customWidth="1"/>
  </cols>
  <sheetData>
    <row r="1" spans="1:7" x14ac:dyDescent="0.2">
      <c r="A1" s="70" t="s">
        <v>101</v>
      </c>
      <c r="B1" s="19"/>
    </row>
    <row r="2" spans="1:7" ht="28.5" customHeight="1" x14ac:dyDescent="0.2">
      <c r="A2" s="446" t="s">
        <v>148</v>
      </c>
      <c r="B2" s="446"/>
      <c r="C2" s="446"/>
      <c r="D2" s="446"/>
      <c r="E2" s="446"/>
      <c r="F2" s="446"/>
    </row>
    <row r="3" spans="1:7" ht="1.5" customHeight="1" thickBot="1" x14ac:dyDescent="0.3">
      <c r="A3" s="445"/>
      <c r="B3" s="445"/>
      <c r="C3" s="445"/>
    </row>
    <row r="4" spans="1:7" ht="16.5" customHeight="1" x14ac:dyDescent="0.2">
      <c r="A4" s="99"/>
      <c r="B4" s="91"/>
      <c r="C4" s="458" t="s">
        <v>59</v>
      </c>
      <c r="D4" s="448"/>
      <c r="E4" s="448"/>
      <c r="F4" s="448"/>
      <c r="G4" s="449"/>
    </row>
    <row r="5" spans="1:7" ht="16.5" customHeight="1" x14ac:dyDescent="0.2">
      <c r="A5" s="100" t="s">
        <v>60</v>
      </c>
      <c r="B5" s="92" t="s">
        <v>61</v>
      </c>
      <c r="C5" s="459" t="s">
        <v>62</v>
      </c>
      <c r="D5" s="451"/>
      <c r="E5" s="376" t="s">
        <v>155</v>
      </c>
      <c r="F5" s="473" t="s">
        <v>6</v>
      </c>
      <c r="G5" s="469" t="s">
        <v>109</v>
      </c>
    </row>
    <row r="6" spans="1:7" ht="24.75" customHeight="1" thickBot="1" x14ac:dyDescent="0.25">
      <c r="A6" s="93"/>
      <c r="B6" s="93"/>
      <c r="C6" s="106" t="s">
        <v>63</v>
      </c>
      <c r="D6" s="77" t="s">
        <v>64</v>
      </c>
      <c r="E6" s="77" t="s">
        <v>65</v>
      </c>
      <c r="F6" s="474"/>
      <c r="G6" s="470"/>
    </row>
    <row r="7" spans="1:7" ht="15" customHeight="1" x14ac:dyDescent="0.2">
      <c r="A7" s="101">
        <v>1</v>
      </c>
      <c r="B7" s="94" t="s">
        <v>66</v>
      </c>
      <c r="C7" s="85">
        <v>0</v>
      </c>
      <c r="D7" s="61">
        <v>0</v>
      </c>
      <c r="E7" s="67">
        <v>74</v>
      </c>
      <c r="F7" s="59">
        <f t="shared" ref="F7:F29" si="0">SUM(C7+D7+E7)</f>
        <v>74</v>
      </c>
      <c r="G7" s="107">
        <f>F7/F30</f>
        <v>7.2791658469407829E-3</v>
      </c>
    </row>
    <row r="8" spans="1:7" ht="15" customHeight="1" x14ac:dyDescent="0.2">
      <c r="A8" s="102">
        <v>2</v>
      </c>
      <c r="B8" s="95" t="s">
        <v>67</v>
      </c>
      <c r="C8" s="86">
        <v>0</v>
      </c>
      <c r="D8" s="45">
        <v>0</v>
      </c>
      <c r="E8" s="46">
        <v>12</v>
      </c>
      <c r="F8" s="59">
        <f t="shared" si="0"/>
        <v>12</v>
      </c>
      <c r="G8" s="108">
        <f>F8/F30</f>
        <v>1.1804052724768838E-3</v>
      </c>
    </row>
    <row r="9" spans="1:7" ht="15" customHeight="1" x14ac:dyDescent="0.2">
      <c r="A9" s="102">
        <v>3</v>
      </c>
      <c r="B9" s="95" t="s">
        <v>68</v>
      </c>
      <c r="C9" s="86">
        <v>1</v>
      </c>
      <c r="D9" s="45">
        <v>0</v>
      </c>
      <c r="E9" s="46">
        <v>550</v>
      </c>
      <c r="F9" s="59">
        <f t="shared" si="0"/>
        <v>551</v>
      </c>
      <c r="G9" s="108">
        <f>F9/F30</f>
        <v>5.4200275427896911E-2</v>
      </c>
    </row>
    <row r="10" spans="1:7" ht="28.5" customHeight="1" x14ac:dyDescent="0.2">
      <c r="A10" s="102">
        <v>4</v>
      </c>
      <c r="B10" s="95" t="s">
        <v>69</v>
      </c>
      <c r="C10" s="87">
        <v>0</v>
      </c>
      <c r="D10" s="48">
        <v>0</v>
      </c>
      <c r="E10" s="41">
        <v>7</v>
      </c>
      <c r="F10" s="59">
        <f t="shared" si="0"/>
        <v>7</v>
      </c>
      <c r="G10" s="108">
        <f>F10/F30</f>
        <v>6.8856974227818216E-4</v>
      </c>
    </row>
    <row r="11" spans="1:7" ht="27.75" customHeight="1" x14ac:dyDescent="0.2">
      <c r="A11" s="102">
        <v>5</v>
      </c>
      <c r="B11" s="95" t="s">
        <v>70</v>
      </c>
      <c r="C11" s="86">
        <v>0</v>
      </c>
      <c r="D11" s="45">
        <v>0</v>
      </c>
      <c r="E11" s="46">
        <v>22</v>
      </c>
      <c r="F11" s="59">
        <f t="shared" si="0"/>
        <v>22</v>
      </c>
      <c r="G11" s="108">
        <f>F11/F30</f>
        <v>2.1640763328742867E-3</v>
      </c>
    </row>
    <row r="12" spans="1:7" ht="15" customHeight="1" x14ac:dyDescent="0.2">
      <c r="A12" s="102">
        <v>6</v>
      </c>
      <c r="B12" s="95" t="s">
        <v>71</v>
      </c>
      <c r="C12" s="87">
        <v>0</v>
      </c>
      <c r="D12" s="40">
        <v>0</v>
      </c>
      <c r="E12" s="41">
        <v>567</v>
      </c>
      <c r="F12" s="59">
        <f t="shared" si="0"/>
        <v>567</v>
      </c>
      <c r="G12" s="108">
        <f>F12/F30</f>
        <v>5.5774149124532754E-2</v>
      </c>
    </row>
    <row r="13" spans="1:7" ht="25.5" x14ac:dyDescent="0.2">
      <c r="A13" s="102">
        <v>7</v>
      </c>
      <c r="B13" s="95" t="s">
        <v>72</v>
      </c>
      <c r="C13" s="87">
        <v>0</v>
      </c>
      <c r="D13" s="40">
        <v>0</v>
      </c>
      <c r="E13" s="41">
        <v>1455</v>
      </c>
      <c r="F13" s="59">
        <f t="shared" si="0"/>
        <v>1455</v>
      </c>
      <c r="G13" s="108">
        <f>F13/F30</f>
        <v>0.14312413928782214</v>
      </c>
    </row>
    <row r="14" spans="1:7" ht="15" customHeight="1" x14ac:dyDescent="0.2">
      <c r="A14" s="102">
        <v>8</v>
      </c>
      <c r="B14" s="95" t="s">
        <v>73</v>
      </c>
      <c r="C14" s="87">
        <v>0</v>
      </c>
      <c r="D14" s="40">
        <v>0</v>
      </c>
      <c r="E14" s="41">
        <v>280</v>
      </c>
      <c r="F14" s="59">
        <f t="shared" si="0"/>
        <v>280</v>
      </c>
      <c r="G14" s="108">
        <f>F14/F30</f>
        <v>2.7542789691127285E-2</v>
      </c>
    </row>
    <row r="15" spans="1:7" ht="31.5" customHeight="1" x14ac:dyDescent="0.2">
      <c r="A15" s="102">
        <v>9</v>
      </c>
      <c r="B15" s="95" t="s">
        <v>74</v>
      </c>
      <c r="C15" s="87">
        <v>0</v>
      </c>
      <c r="D15" s="45">
        <v>0</v>
      </c>
      <c r="E15" s="46">
        <v>845</v>
      </c>
      <c r="F15" s="59">
        <f t="shared" si="0"/>
        <v>845</v>
      </c>
      <c r="G15" s="108">
        <f>F15/F30</f>
        <v>8.3120204603580564E-2</v>
      </c>
    </row>
    <row r="16" spans="1:7" ht="15" customHeight="1" x14ac:dyDescent="0.2">
      <c r="A16" s="102">
        <v>10</v>
      </c>
      <c r="B16" s="95" t="s">
        <v>75</v>
      </c>
      <c r="C16" s="87">
        <v>0</v>
      </c>
      <c r="D16" s="45">
        <v>0</v>
      </c>
      <c r="E16" s="46">
        <v>360</v>
      </c>
      <c r="F16" s="59">
        <f t="shared" si="0"/>
        <v>360</v>
      </c>
      <c r="G16" s="108">
        <f>F16/F30</f>
        <v>3.5412158174306513E-2</v>
      </c>
    </row>
    <row r="17" spans="1:7" ht="15" customHeight="1" x14ac:dyDescent="0.2">
      <c r="A17" s="102">
        <v>11</v>
      </c>
      <c r="B17" s="95" t="s">
        <v>76</v>
      </c>
      <c r="C17" s="87">
        <v>0</v>
      </c>
      <c r="D17" s="45">
        <v>0</v>
      </c>
      <c r="E17" s="41">
        <v>1135</v>
      </c>
      <c r="F17" s="59">
        <f t="shared" si="0"/>
        <v>1135</v>
      </c>
      <c r="G17" s="108">
        <f>F17/F30</f>
        <v>0.11164666535510526</v>
      </c>
    </row>
    <row r="18" spans="1:7" ht="15" customHeight="1" x14ac:dyDescent="0.2">
      <c r="A18" s="102">
        <v>12</v>
      </c>
      <c r="B18" s="95" t="s">
        <v>77</v>
      </c>
      <c r="C18" s="87">
        <v>0</v>
      </c>
      <c r="D18" s="45">
        <v>0</v>
      </c>
      <c r="E18" s="46">
        <v>79</v>
      </c>
      <c r="F18" s="59">
        <f t="shared" si="0"/>
        <v>79</v>
      </c>
      <c r="G18" s="108">
        <f>F18/F30</f>
        <v>7.7710013771394842E-3</v>
      </c>
    </row>
    <row r="19" spans="1:7" ht="15" customHeight="1" x14ac:dyDescent="0.2">
      <c r="A19" s="102">
        <v>13</v>
      </c>
      <c r="B19" s="95" t="s">
        <v>78</v>
      </c>
      <c r="C19" s="87">
        <v>0</v>
      </c>
      <c r="D19" s="45">
        <v>0</v>
      </c>
      <c r="E19" s="46">
        <v>780</v>
      </c>
      <c r="F19" s="59">
        <f t="shared" si="0"/>
        <v>780</v>
      </c>
      <c r="G19" s="108">
        <f>F19/F30</f>
        <v>7.6726342710997444E-2</v>
      </c>
    </row>
    <row r="20" spans="1:7" ht="15" customHeight="1" x14ac:dyDescent="0.2">
      <c r="A20" s="102">
        <v>14</v>
      </c>
      <c r="B20" s="95" t="s">
        <v>79</v>
      </c>
      <c r="C20" s="87">
        <v>0</v>
      </c>
      <c r="D20" s="45">
        <v>0</v>
      </c>
      <c r="E20" s="46">
        <v>324</v>
      </c>
      <c r="F20" s="59">
        <f t="shared" si="0"/>
        <v>324</v>
      </c>
      <c r="G20" s="108">
        <f>F20/F30</f>
        <v>3.1870942356875862E-2</v>
      </c>
    </row>
    <row r="21" spans="1:7" ht="27" customHeight="1" x14ac:dyDescent="0.2">
      <c r="A21" s="103">
        <v>15</v>
      </c>
      <c r="B21" s="95" t="s">
        <v>80</v>
      </c>
      <c r="C21" s="87">
        <v>0</v>
      </c>
      <c r="D21" s="45">
        <v>0</v>
      </c>
      <c r="E21" s="46">
        <v>1216</v>
      </c>
      <c r="F21" s="59">
        <f t="shared" si="0"/>
        <v>1216</v>
      </c>
      <c r="G21" s="108">
        <f>F21/F30</f>
        <v>0.11961440094432421</v>
      </c>
    </row>
    <row r="22" spans="1:7" ht="15" customHeight="1" x14ac:dyDescent="0.2">
      <c r="A22" s="102">
        <v>16</v>
      </c>
      <c r="B22" s="95" t="s">
        <v>81</v>
      </c>
      <c r="C22" s="87">
        <v>0</v>
      </c>
      <c r="D22" s="45">
        <v>0</v>
      </c>
      <c r="E22" s="46">
        <v>1293</v>
      </c>
      <c r="F22" s="59">
        <f t="shared" si="0"/>
        <v>1293</v>
      </c>
      <c r="G22" s="108">
        <f>F22/F30</f>
        <v>0.12718866810938423</v>
      </c>
    </row>
    <row r="23" spans="1:7" ht="27" customHeight="1" x14ac:dyDescent="0.2">
      <c r="A23" s="103">
        <v>17</v>
      </c>
      <c r="B23" s="95" t="s">
        <v>82</v>
      </c>
      <c r="C23" s="87">
        <v>0</v>
      </c>
      <c r="D23" s="45">
        <v>0</v>
      </c>
      <c r="E23" s="46">
        <v>255</v>
      </c>
      <c r="F23" s="59">
        <f t="shared" si="0"/>
        <v>255</v>
      </c>
      <c r="G23" s="108">
        <f>F23/F30</f>
        <v>2.508361204013378E-2</v>
      </c>
    </row>
    <row r="24" spans="1:7" ht="15" customHeight="1" x14ac:dyDescent="0.2">
      <c r="A24" s="102">
        <v>18</v>
      </c>
      <c r="B24" s="95" t="s">
        <v>83</v>
      </c>
      <c r="C24" s="87">
        <v>0</v>
      </c>
      <c r="D24" s="45">
        <v>0</v>
      </c>
      <c r="E24" s="46">
        <v>190</v>
      </c>
      <c r="F24" s="59">
        <f t="shared" si="0"/>
        <v>190</v>
      </c>
      <c r="G24" s="108">
        <f>F24/F30</f>
        <v>1.8689750147550661E-2</v>
      </c>
    </row>
    <row r="25" spans="1:7" ht="15" customHeight="1" x14ac:dyDescent="0.2">
      <c r="A25" s="102">
        <v>19</v>
      </c>
      <c r="B25" s="95" t="s">
        <v>84</v>
      </c>
      <c r="C25" s="87">
        <v>0</v>
      </c>
      <c r="D25" s="45">
        <v>0</v>
      </c>
      <c r="E25" s="46">
        <v>280</v>
      </c>
      <c r="F25" s="59">
        <f t="shared" si="0"/>
        <v>280</v>
      </c>
      <c r="G25" s="108">
        <f>F25/F30</f>
        <v>2.7542789691127285E-2</v>
      </c>
    </row>
    <row r="26" spans="1:7" ht="57" customHeight="1" x14ac:dyDescent="0.2">
      <c r="A26" s="103">
        <v>20</v>
      </c>
      <c r="B26" s="95" t="s">
        <v>85</v>
      </c>
      <c r="C26" s="87">
        <v>0</v>
      </c>
      <c r="D26" s="45">
        <v>0</v>
      </c>
      <c r="E26" s="46">
        <v>9</v>
      </c>
      <c r="F26" s="59">
        <f t="shared" si="0"/>
        <v>9</v>
      </c>
      <c r="G26" s="108">
        <f>F26/F30</f>
        <v>8.8530395435766282E-4</v>
      </c>
    </row>
    <row r="27" spans="1:7" ht="15" customHeight="1" x14ac:dyDescent="0.2">
      <c r="A27" s="102">
        <v>21</v>
      </c>
      <c r="B27" s="95" t="s">
        <v>86</v>
      </c>
      <c r="C27" s="87">
        <v>0</v>
      </c>
      <c r="D27" s="45">
        <v>0</v>
      </c>
      <c r="E27" s="46">
        <v>15</v>
      </c>
      <c r="F27" s="59">
        <f t="shared" si="0"/>
        <v>15</v>
      </c>
      <c r="G27" s="108">
        <f>F27/F30</f>
        <v>1.4755065905961047E-3</v>
      </c>
    </row>
    <row r="28" spans="1:7" ht="15" customHeight="1" x14ac:dyDescent="0.2">
      <c r="A28" s="102">
        <v>22</v>
      </c>
      <c r="B28" s="96" t="s">
        <v>87</v>
      </c>
      <c r="C28" s="87">
        <v>0</v>
      </c>
      <c r="D28" s="45">
        <v>0</v>
      </c>
      <c r="E28" s="46">
        <v>415</v>
      </c>
      <c r="F28" s="59">
        <f t="shared" si="0"/>
        <v>415</v>
      </c>
      <c r="G28" s="108">
        <f>F28/F30</f>
        <v>4.0822349006492231E-2</v>
      </c>
    </row>
    <row r="29" spans="1:7" ht="15" customHeight="1" thickBot="1" x14ac:dyDescent="0.25">
      <c r="A29" s="102">
        <v>23</v>
      </c>
      <c r="B29" s="97" t="s">
        <v>88</v>
      </c>
      <c r="C29" s="87">
        <v>0</v>
      </c>
      <c r="D29" s="49">
        <v>0</v>
      </c>
      <c r="E29" s="50">
        <v>2</v>
      </c>
      <c r="F29" s="59">
        <f t="shared" si="0"/>
        <v>2</v>
      </c>
      <c r="G29" s="109">
        <f>F29/F30</f>
        <v>1.9673421207948061E-4</v>
      </c>
    </row>
    <row r="30" spans="1:7" ht="15" customHeight="1" thickBot="1" x14ac:dyDescent="0.25">
      <c r="A30" s="104"/>
      <c r="B30" s="90" t="s">
        <v>6</v>
      </c>
      <c r="C30" s="89">
        <f>SUM(C7:C29)</f>
        <v>1</v>
      </c>
      <c r="D30" s="51">
        <f t="shared" ref="D30:G30" si="1">SUM(D7:D29)</f>
        <v>0</v>
      </c>
      <c r="E30" s="51">
        <f t="shared" si="1"/>
        <v>10165</v>
      </c>
      <c r="F30" s="60">
        <f t="shared" si="1"/>
        <v>10166</v>
      </c>
      <c r="G30" s="110">
        <f t="shared" si="1"/>
        <v>1</v>
      </c>
    </row>
    <row r="31" spans="1:7" x14ac:dyDescent="0.2">
      <c r="A31" s="54"/>
      <c r="B31" s="55"/>
      <c r="C31" s="56"/>
      <c r="D31" s="56"/>
      <c r="E31" s="56"/>
      <c r="F31" s="56"/>
    </row>
    <row r="32" spans="1:7" x14ac:dyDescent="0.2">
      <c r="A32" s="122" t="s">
        <v>149</v>
      </c>
      <c r="B32" s="30"/>
      <c r="E32" s="63" t="s">
        <v>12</v>
      </c>
    </row>
    <row r="33" spans="1:5" x14ac:dyDescent="0.2">
      <c r="A33" s="471">
        <v>45168</v>
      </c>
      <c r="B33" s="472"/>
      <c r="E33" s="63" t="s">
        <v>89</v>
      </c>
    </row>
  </sheetData>
  <mergeCells count="7">
    <mergeCell ref="G5:G6"/>
    <mergeCell ref="C4:G4"/>
    <mergeCell ref="A33:B33"/>
    <mergeCell ref="A2:F2"/>
    <mergeCell ref="A3:C3"/>
    <mergeCell ref="C5:D5"/>
    <mergeCell ref="F5:F6"/>
  </mergeCells>
  <pageMargins left="0.31496062992125984" right="0.31496062992125984" top="0.35433070866141736" bottom="0.15748031496062992" header="0.31496062992125984" footer="0.31496062992125984"/>
  <pageSetup paperSize="9" scale="9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3"/>
  <sheetViews>
    <sheetView zoomScaleNormal="100" workbookViewId="0">
      <selection activeCell="K26" sqref="K26"/>
    </sheetView>
  </sheetViews>
  <sheetFormatPr defaultRowHeight="12.75" x14ac:dyDescent="0.2"/>
  <cols>
    <col min="1" max="1" width="5.28515625" customWidth="1"/>
    <col min="2" max="2" width="50.85546875" customWidth="1"/>
    <col min="3" max="4" width="12.7109375" customWidth="1"/>
    <col min="5" max="5" width="15.42578125" customWidth="1"/>
    <col min="6" max="6" width="12.7109375" customWidth="1"/>
    <col min="7" max="7" width="13.28515625" customWidth="1"/>
  </cols>
  <sheetData>
    <row r="1" spans="1:7" x14ac:dyDescent="0.2">
      <c r="A1" s="70" t="s">
        <v>100</v>
      </c>
      <c r="B1" s="19"/>
    </row>
    <row r="2" spans="1:7" ht="26.25" customHeight="1" x14ac:dyDescent="0.2">
      <c r="A2" s="446" t="s">
        <v>150</v>
      </c>
      <c r="B2" s="446"/>
      <c r="C2" s="446"/>
      <c r="D2" s="446"/>
      <c r="E2" s="446"/>
      <c r="F2" s="446"/>
    </row>
    <row r="3" spans="1:7" ht="16.5" thickBot="1" x14ac:dyDescent="0.3">
      <c r="A3" s="445"/>
      <c r="B3" s="445"/>
      <c r="C3" s="445"/>
    </row>
    <row r="4" spans="1:7" ht="18" customHeight="1" x14ac:dyDescent="0.2">
      <c r="A4" s="99"/>
      <c r="B4" s="91"/>
      <c r="C4" s="458" t="s">
        <v>59</v>
      </c>
      <c r="D4" s="448"/>
      <c r="E4" s="448"/>
      <c r="F4" s="448"/>
      <c r="G4" s="477"/>
    </row>
    <row r="5" spans="1:7" ht="18.75" customHeight="1" x14ac:dyDescent="0.2">
      <c r="A5" s="100" t="s">
        <v>60</v>
      </c>
      <c r="B5" s="92" t="s">
        <v>61</v>
      </c>
      <c r="C5" s="459" t="s">
        <v>62</v>
      </c>
      <c r="D5" s="451"/>
      <c r="E5" s="376" t="s">
        <v>155</v>
      </c>
      <c r="F5" s="452" t="s">
        <v>6</v>
      </c>
      <c r="G5" s="475" t="s">
        <v>109</v>
      </c>
    </row>
    <row r="6" spans="1:7" ht="24.75" customHeight="1" thickBot="1" x14ac:dyDescent="0.25">
      <c r="A6" s="93"/>
      <c r="B6" s="93"/>
      <c r="C6" s="106" t="s">
        <v>63</v>
      </c>
      <c r="D6" s="77" t="s">
        <v>64</v>
      </c>
      <c r="E6" s="77" t="s">
        <v>65</v>
      </c>
      <c r="F6" s="479"/>
      <c r="G6" s="476"/>
    </row>
    <row r="7" spans="1:7" ht="15" customHeight="1" x14ac:dyDescent="0.2">
      <c r="A7" s="101">
        <v>1</v>
      </c>
      <c r="B7" s="94" t="s">
        <v>66</v>
      </c>
      <c r="C7" s="85">
        <v>0</v>
      </c>
      <c r="D7" s="61">
        <v>0</v>
      </c>
      <c r="E7" s="67">
        <v>69</v>
      </c>
      <c r="F7" s="59">
        <f t="shared" ref="F7:F29" si="0">SUM(C7+D7+E7)</f>
        <v>69</v>
      </c>
      <c r="G7" s="78">
        <f>F7/F30</f>
        <v>6.3285334311657341E-3</v>
      </c>
    </row>
    <row r="8" spans="1:7" ht="15" customHeight="1" x14ac:dyDescent="0.2">
      <c r="A8" s="102">
        <v>2</v>
      </c>
      <c r="B8" s="95" t="s">
        <v>67</v>
      </c>
      <c r="C8" s="86">
        <v>0</v>
      </c>
      <c r="D8" s="45">
        <v>0</v>
      </c>
      <c r="E8" s="46">
        <v>13</v>
      </c>
      <c r="F8" s="59">
        <f t="shared" si="0"/>
        <v>13</v>
      </c>
      <c r="G8" s="79">
        <f>F8/F30</f>
        <v>1.19233238558195E-3</v>
      </c>
    </row>
    <row r="9" spans="1:7" ht="15" customHeight="1" x14ac:dyDescent="0.2">
      <c r="A9" s="102">
        <v>3</v>
      </c>
      <c r="B9" s="95" t="s">
        <v>68</v>
      </c>
      <c r="C9" s="86">
        <v>2</v>
      </c>
      <c r="D9" s="45">
        <v>0</v>
      </c>
      <c r="E9" s="46">
        <v>523</v>
      </c>
      <c r="F9" s="59">
        <f t="shared" si="0"/>
        <v>525</v>
      </c>
      <c r="G9" s="79">
        <f>F9/F30</f>
        <v>4.8151884802347979E-2</v>
      </c>
    </row>
    <row r="10" spans="1:7" ht="25.5" x14ac:dyDescent="0.2">
      <c r="A10" s="102">
        <v>4</v>
      </c>
      <c r="B10" s="95" t="s">
        <v>69</v>
      </c>
      <c r="C10" s="87">
        <v>0</v>
      </c>
      <c r="D10" s="48">
        <v>0</v>
      </c>
      <c r="E10" s="41">
        <v>7</v>
      </c>
      <c r="F10" s="59">
        <f t="shared" si="0"/>
        <v>7</v>
      </c>
      <c r="G10" s="79">
        <f>F10/F30</f>
        <v>6.4202513069797301E-4</v>
      </c>
    </row>
    <row r="11" spans="1:7" ht="24.75" customHeight="1" x14ac:dyDescent="0.2">
      <c r="A11" s="102">
        <v>5</v>
      </c>
      <c r="B11" s="95" t="s">
        <v>70</v>
      </c>
      <c r="C11" s="87">
        <v>0</v>
      </c>
      <c r="D11" s="45">
        <v>0</v>
      </c>
      <c r="E11" s="46">
        <v>23</v>
      </c>
      <c r="F11" s="59">
        <f t="shared" si="0"/>
        <v>23</v>
      </c>
      <c r="G11" s="79">
        <f>F11/F30</f>
        <v>2.1095111437219112E-3</v>
      </c>
    </row>
    <row r="12" spans="1:7" ht="15" customHeight="1" x14ac:dyDescent="0.2">
      <c r="A12" s="102">
        <v>6</v>
      </c>
      <c r="B12" s="95" t="s">
        <v>71</v>
      </c>
      <c r="C12" s="87">
        <v>0</v>
      </c>
      <c r="D12" s="40">
        <v>0</v>
      </c>
      <c r="E12" s="41">
        <v>531</v>
      </c>
      <c r="F12" s="59">
        <f t="shared" si="0"/>
        <v>531</v>
      </c>
      <c r="G12" s="79">
        <f>F12/F30</f>
        <v>4.8702192057231954E-2</v>
      </c>
    </row>
    <row r="13" spans="1:7" ht="24.75" customHeight="1" x14ac:dyDescent="0.2">
      <c r="A13" s="102">
        <v>7</v>
      </c>
      <c r="B13" s="95" t="s">
        <v>72</v>
      </c>
      <c r="C13" s="87">
        <v>0</v>
      </c>
      <c r="D13" s="40">
        <v>0</v>
      </c>
      <c r="E13" s="41">
        <v>1387</v>
      </c>
      <c r="F13" s="59">
        <f t="shared" si="0"/>
        <v>1387</v>
      </c>
      <c r="G13" s="79">
        <f>F13/F30</f>
        <v>0.12721269375401265</v>
      </c>
    </row>
    <row r="14" spans="1:7" ht="15" customHeight="1" x14ac:dyDescent="0.2">
      <c r="A14" s="102">
        <v>8</v>
      </c>
      <c r="B14" s="95" t="s">
        <v>73</v>
      </c>
      <c r="C14" s="87">
        <v>0</v>
      </c>
      <c r="D14" s="40">
        <v>0</v>
      </c>
      <c r="E14" s="40">
        <v>269</v>
      </c>
      <c r="F14" s="59">
        <f t="shared" si="0"/>
        <v>269</v>
      </c>
      <c r="G14" s="79">
        <f>F14/F30</f>
        <v>2.4672108593964962E-2</v>
      </c>
    </row>
    <row r="15" spans="1:7" ht="25.5" x14ac:dyDescent="0.2">
      <c r="A15" s="102">
        <v>9</v>
      </c>
      <c r="B15" s="95" t="s">
        <v>74</v>
      </c>
      <c r="C15" s="87">
        <v>0</v>
      </c>
      <c r="D15" s="45">
        <v>0</v>
      </c>
      <c r="E15" s="40">
        <v>735</v>
      </c>
      <c r="F15" s="59">
        <f t="shared" si="0"/>
        <v>735</v>
      </c>
      <c r="G15" s="79">
        <f>F15/F30</f>
        <v>6.7412638723287163E-2</v>
      </c>
    </row>
    <row r="16" spans="1:7" ht="15" customHeight="1" x14ac:dyDescent="0.2">
      <c r="A16" s="102">
        <v>10</v>
      </c>
      <c r="B16" s="95" t="s">
        <v>75</v>
      </c>
      <c r="C16" s="87">
        <v>0</v>
      </c>
      <c r="D16" s="45">
        <v>0</v>
      </c>
      <c r="E16" s="46">
        <v>392</v>
      </c>
      <c r="F16" s="59">
        <f t="shared" si="0"/>
        <v>392</v>
      </c>
      <c r="G16" s="79">
        <f>F16/F30</f>
        <v>3.5953407319086493E-2</v>
      </c>
    </row>
    <row r="17" spans="1:7" ht="15" customHeight="1" x14ac:dyDescent="0.2">
      <c r="A17" s="102">
        <v>11</v>
      </c>
      <c r="B17" s="95" t="s">
        <v>76</v>
      </c>
      <c r="C17" s="87">
        <v>0</v>
      </c>
      <c r="D17" s="45">
        <v>0</v>
      </c>
      <c r="E17" s="46">
        <v>1055</v>
      </c>
      <c r="F17" s="59">
        <f t="shared" si="0"/>
        <v>1055</v>
      </c>
      <c r="G17" s="79">
        <f>F17/F30</f>
        <v>9.6762358983765936E-2</v>
      </c>
    </row>
    <row r="18" spans="1:7" ht="15" customHeight="1" x14ac:dyDescent="0.2">
      <c r="A18" s="102">
        <v>12</v>
      </c>
      <c r="B18" s="95" t="s">
        <v>77</v>
      </c>
      <c r="C18" s="87">
        <v>0</v>
      </c>
      <c r="D18" s="306">
        <v>0</v>
      </c>
      <c r="E18" s="46">
        <v>83</v>
      </c>
      <c r="F18" s="59">
        <f t="shared" si="0"/>
        <v>83</v>
      </c>
      <c r="G18" s="79">
        <f>F18/F30</f>
        <v>7.6125836925616799E-3</v>
      </c>
    </row>
    <row r="19" spans="1:7" ht="27" customHeight="1" x14ac:dyDescent="0.2">
      <c r="A19" s="102">
        <v>13</v>
      </c>
      <c r="B19" s="95" t="s">
        <v>78</v>
      </c>
      <c r="C19" s="87">
        <v>0</v>
      </c>
      <c r="D19" s="45">
        <v>0</v>
      </c>
      <c r="E19" s="46">
        <v>739</v>
      </c>
      <c r="F19" s="59">
        <f t="shared" si="0"/>
        <v>739</v>
      </c>
      <c r="G19" s="79">
        <f>F19/F30</f>
        <v>6.7779510226543147E-2</v>
      </c>
    </row>
    <row r="20" spans="1:7" ht="15" customHeight="1" x14ac:dyDescent="0.2">
      <c r="A20" s="102">
        <v>14</v>
      </c>
      <c r="B20" s="95" t="s">
        <v>79</v>
      </c>
      <c r="C20" s="87">
        <v>0</v>
      </c>
      <c r="D20" s="45">
        <v>0</v>
      </c>
      <c r="E20" s="46">
        <v>276</v>
      </c>
      <c r="F20" s="59">
        <f t="shared" si="0"/>
        <v>276</v>
      </c>
      <c r="G20" s="79">
        <f>F20/F30</f>
        <v>2.5314133724662936E-2</v>
      </c>
    </row>
    <row r="21" spans="1:7" ht="25.5" x14ac:dyDescent="0.2">
      <c r="A21" s="103">
        <v>15</v>
      </c>
      <c r="B21" s="95" t="s">
        <v>80</v>
      </c>
      <c r="C21" s="87">
        <v>0</v>
      </c>
      <c r="D21" s="45">
        <v>0</v>
      </c>
      <c r="E21" s="46">
        <v>1452</v>
      </c>
      <c r="F21" s="59">
        <f t="shared" si="0"/>
        <v>1452</v>
      </c>
      <c r="G21" s="79">
        <f>F21/F30</f>
        <v>0.1331743556819224</v>
      </c>
    </row>
    <row r="22" spans="1:7" ht="15" customHeight="1" x14ac:dyDescent="0.2">
      <c r="A22" s="102">
        <v>16</v>
      </c>
      <c r="B22" s="95" t="s">
        <v>81</v>
      </c>
      <c r="C22" s="87">
        <v>0</v>
      </c>
      <c r="D22" s="45">
        <v>0</v>
      </c>
      <c r="E22" s="46">
        <v>2135</v>
      </c>
      <c r="F22" s="59">
        <f t="shared" si="0"/>
        <v>2135</v>
      </c>
      <c r="G22" s="79">
        <f>F22/F30</f>
        <v>0.19581766486288177</v>
      </c>
    </row>
    <row r="23" spans="1:7" ht="24.75" customHeight="1" x14ac:dyDescent="0.2">
      <c r="A23" s="103">
        <v>17</v>
      </c>
      <c r="B23" s="95" t="s">
        <v>82</v>
      </c>
      <c r="C23" s="87">
        <v>0</v>
      </c>
      <c r="D23" s="45">
        <v>0</v>
      </c>
      <c r="E23" s="46">
        <v>273</v>
      </c>
      <c r="F23" s="59">
        <f t="shared" si="0"/>
        <v>273</v>
      </c>
      <c r="G23" s="79">
        <f>F23/F30</f>
        <v>2.5038980097220949E-2</v>
      </c>
    </row>
    <row r="24" spans="1:7" ht="15" customHeight="1" x14ac:dyDescent="0.2">
      <c r="A24" s="102">
        <v>18</v>
      </c>
      <c r="B24" s="95" t="s">
        <v>83</v>
      </c>
      <c r="C24" s="87">
        <v>0</v>
      </c>
      <c r="D24" s="45">
        <v>0</v>
      </c>
      <c r="E24" s="46">
        <v>209</v>
      </c>
      <c r="F24" s="59">
        <f t="shared" si="0"/>
        <v>209</v>
      </c>
      <c r="G24" s="79">
        <f>F24/F30</f>
        <v>1.9169036045125196E-2</v>
      </c>
    </row>
    <row r="25" spans="1:7" ht="15" customHeight="1" x14ac:dyDescent="0.2">
      <c r="A25" s="102">
        <v>19</v>
      </c>
      <c r="B25" s="95" t="s">
        <v>84</v>
      </c>
      <c r="C25" s="87">
        <v>0</v>
      </c>
      <c r="D25" s="45">
        <v>0</v>
      </c>
      <c r="E25" s="46">
        <v>318</v>
      </c>
      <c r="F25" s="59">
        <f t="shared" si="0"/>
        <v>318</v>
      </c>
      <c r="G25" s="79">
        <f>F25/F30</f>
        <v>2.9166284508850775E-2</v>
      </c>
    </row>
    <row r="26" spans="1:7" ht="52.5" customHeight="1" x14ac:dyDescent="0.2">
      <c r="A26" s="103">
        <v>20</v>
      </c>
      <c r="B26" s="95" t="s">
        <v>85</v>
      </c>
      <c r="C26" s="87">
        <v>0</v>
      </c>
      <c r="D26" s="45">
        <v>0</v>
      </c>
      <c r="E26" s="46">
        <v>10</v>
      </c>
      <c r="F26" s="59">
        <f t="shared" si="0"/>
        <v>10</v>
      </c>
      <c r="G26" s="79">
        <f>F26/F30</f>
        <v>9.1717875813996145E-4</v>
      </c>
    </row>
    <row r="27" spans="1:7" ht="15" customHeight="1" x14ac:dyDescent="0.2">
      <c r="A27" s="102">
        <v>21</v>
      </c>
      <c r="B27" s="95" t="s">
        <v>86</v>
      </c>
      <c r="C27" s="87">
        <v>0</v>
      </c>
      <c r="D27" s="45">
        <v>0</v>
      </c>
      <c r="E27" s="46">
        <v>15</v>
      </c>
      <c r="F27" s="59">
        <f t="shared" si="0"/>
        <v>15</v>
      </c>
      <c r="G27" s="79">
        <f>F27/F30</f>
        <v>1.3757681372099423E-3</v>
      </c>
    </row>
    <row r="28" spans="1:7" ht="15" customHeight="1" x14ac:dyDescent="0.2">
      <c r="A28" s="102">
        <v>22</v>
      </c>
      <c r="B28" s="96" t="s">
        <v>87</v>
      </c>
      <c r="C28" s="87">
        <v>0</v>
      </c>
      <c r="D28" s="45">
        <v>0</v>
      </c>
      <c r="E28" s="46">
        <v>387</v>
      </c>
      <c r="F28" s="59">
        <f t="shared" si="0"/>
        <v>387</v>
      </c>
      <c r="G28" s="79">
        <f>F28/F30</f>
        <v>3.5494817940016507E-2</v>
      </c>
    </row>
    <row r="29" spans="1:7" ht="15" customHeight="1" thickBot="1" x14ac:dyDescent="0.25">
      <c r="A29" s="102">
        <v>23</v>
      </c>
      <c r="B29" s="97" t="s">
        <v>88</v>
      </c>
      <c r="C29" s="87">
        <v>0</v>
      </c>
      <c r="D29" s="49">
        <v>0</v>
      </c>
      <c r="E29" s="50">
        <v>0</v>
      </c>
      <c r="F29" s="59">
        <f t="shared" si="0"/>
        <v>0</v>
      </c>
      <c r="G29" s="111">
        <f>F29/F30</f>
        <v>0</v>
      </c>
    </row>
    <row r="30" spans="1:7" ht="15" customHeight="1" thickBot="1" x14ac:dyDescent="0.25">
      <c r="A30" s="104"/>
      <c r="B30" s="90" t="s">
        <v>6</v>
      </c>
      <c r="C30" s="89">
        <f t="shared" ref="C30:G30" si="1">SUM(C7:C29)</f>
        <v>2</v>
      </c>
      <c r="D30" s="51">
        <f t="shared" si="1"/>
        <v>0</v>
      </c>
      <c r="E30" s="51">
        <f t="shared" si="1"/>
        <v>10901</v>
      </c>
      <c r="F30" s="60">
        <f>SUM(F7:F29)</f>
        <v>10903</v>
      </c>
      <c r="G30" s="110">
        <f t="shared" si="1"/>
        <v>1</v>
      </c>
    </row>
    <row r="31" spans="1:7" x14ac:dyDescent="0.2">
      <c r="A31" s="54"/>
      <c r="B31" s="55"/>
      <c r="C31" s="56"/>
      <c r="D31" s="56"/>
      <c r="E31" s="56"/>
      <c r="F31" s="56"/>
    </row>
    <row r="32" spans="1:7" x14ac:dyDescent="0.2">
      <c r="A32" s="122" t="s">
        <v>151</v>
      </c>
      <c r="B32" s="30"/>
      <c r="E32" s="63" t="s">
        <v>12</v>
      </c>
    </row>
    <row r="33" spans="1:5" x14ac:dyDescent="0.2">
      <c r="A33" s="478">
        <v>45198</v>
      </c>
      <c r="B33" s="478"/>
      <c r="E33" s="63" t="s">
        <v>89</v>
      </c>
    </row>
  </sheetData>
  <mergeCells count="7">
    <mergeCell ref="G5:G6"/>
    <mergeCell ref="C4:G4"/>
    <mergeCell ref="A33:B33"/>
    <mergeCell ref="A2:F2"/>
    <mergeCell ref="A3:C3"/>
    <mergeCell ref="C5:D5"/>
    <mergeCell ref="F5:F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topLeftCell="A4" zoomScaleNormal="100" workbookViewId="0">
      <selection activeCell="E26" sqref="E26"/>
    </sheetView>
  </sheetViews>
  <sheetFormatPr defaultRowHeight="12.75" x14ac:dyDescent="0.2"/>
  <cols>
    <col min="1" max="1" width="5.28515625" customWidth="1"/>
    <col min="2" max="2" width="50.85546875" customWidth="1"/>
    <col min="3" max="4" width="12.7109375" customWidth="1"/>
    <col min="5" max="5" width="15" customWidth="1"/>
    <col min="6" max="6" width="12.7109375" customWidth="1"/>
    <col min="7" max="7" width="13.28515625" customWidth="1"/>
  </cols>
  <sheetData>
    <row r="1" spans="1:7" x14ac:dyDescent="0.2">
      <c r="A1" s="70" t="s">
        <v>131</v>
      </c>
      <c r="B1" s="19"/>
    </row>
    <row r="2" spans="1:7" ht="26.25" customHeight="1" x14ac:dyDescent="0.2">
      <c r="A2" s="446" t="s">
        <v>152</v>
      </c>
      <c r="B2" s="446"/>
      <c r="C2" s="446"/>
      <c r="D2" s="446"/>
      <c r="E2" s="446"/>
      <c r="F2" s="446"/>
    </row>
    <row r="3" spans="1:7" ht="16.5" thickBot="1" x14ac:dyDescent="0.3">
      <c r="A3" s="445"/>
      <c r="B3" s="445"/>
      <c r="C3" s="445"/>
    </row>
    <row r="4" spans="1:7" ht="18" customHeight="1" x14ac:dyDescent="0.2">
      <c r="A4" s="99"/>
      <c r="B4" s="91"/>
      <c r="C4" s="458" t="s">
        <v>59</v>
      </c>
      <c r="D4" s="448"/>
      <c r="E4" s="448"/>
      <c r="F4" s="448"/>
      <c r="G4" s="477"/>
    </row>
    <row r="5" spans="1:7" ht="18.75" customHeight="1" x14ac:dyDescent="0.2">
      <c r="A5" s="100" t="s">
        <v>60</v>
      </c>
      <c r="B5" s="92" t="s">
        <v>61</v>
      </c>
      <c r="C5" s="459" t="s">
        <v>62</v>
      </c>
      <c r="D5" s="451"/>
      <c r="E5" s="376" t="s">
        <v>155</v>
      </c>
      <c r="F5" s="452" t="s">
        <v>6</v>
      </c>
      <c r="G5" s="475" t="s">
        <v>109</v>
      </c>
    </row>
    <row r="6" spans="1:7" ht="24.75" customHeight="1" thickBot="1" x14ac:dyDescent="0.25">
      <c r="A6" s="93"/>
      <c r="B6" s="93"/>
      <c r="C6" s="106" t="s">
        <v>63</v>
      </c>
      <c r="D6" s="77" t="s">
        <v>64</v>
      </c>
      <c r="E6" s="77" t="s">
        <v>65</v>
      </c>
      <c r="F6" s="479"/>
      <c r="G6" s="476"/>
    </row>
    <row r="7" spans="1:7" ht="15" customHeight="1" x14ac:dyDescent="0.2">
      <c r="A7" s="101">
        <v>1</v>
      </c>
      <c r="B7" s="94" t="s">
        <v>66</v>
      </c>
      <c r="C7" s="85">
        <v>0</v>
      </c>
      <c r="D7" s="61">
        <v>0</v>
      </c>
      <c r="E7" s="67">
        <v>66</v>
      </c>
      <c r="F7" s="59">
        <f t="shared" ref="F7:F29" si="0">SUM(C7+D7+E7)</f>
        <v>66</v>
      </c>
      <c r="G7" s="78">
        <f>F7/F30</f>
        <v>5.8960157227085936E-3</v>
      </c>
    </row>
    <row r="8" spans="1:7" ht="15" customHeight="1" x14ac:dyDescent="0.2">
      <c r="A8" s="102">
        <v>2</v>
      </c>
      <c r="B8" s="95" t="s">
        <v>67</v>
      </c>
      <c r="C8" s="86">
        <v>0</v>
      </c>
      <c r="D8" s="45">
        <v>0</v>
      </c>
      <c r="E8" s="46">
        <v>12</v>
      </c>
      <c r="F8" s="59">
        <f t="shared" si="0"/>
        <v>12</v>
      </c>
      <c r="G8" s="79">
        <f>F8/F30</f>
        <v>1.0720028586742897E-3</v>
      </c>
    </row>
    <row r="9" spans="1:7" ht="15" customHeight="1" x14ac:dyDescent="0.2">
      <c r="A9" s="102">
        <v>3</v>
      </c>
      <c r="B9" s="95" t="s">
        <v>68</v>
      </c>
      <c r="C9" s="86">
        <v>0</v>
      </c>
      <c r="D9" s="45">
        <v>0</v>
      </c>
      <c r="E9" s="46">
        <v>520</v>
      </c>
      <c r="F9" s="59">
        <f t="shared" si="0"/>
        <v>520</v>
      </c>
      <c r="G9" s="79">
        <f>F9/F30</f>
        <v>4.6453457209219222E-2</v>
      </c>
    </row>
    <row r="10" spans="1:7" ht="25.5" x14ac:dyDescent="0.2">
      <c r="A10" s="102">
        <v>4</v>
      </c>
      <c r="B10" s="95" t="s">
        <v>69</v>
      </c>
      <c r="C10" s="87">
        <v>0</v>
      </c>
      <c r="D10" s="48">
        <v>0</v>
      </c>
      <c r="E10" s="41">
        <v>7</v>
      </c>
      <c r="F10" s="59">
        <f t="shared" si="0"/>
        <v>7</v>
      </c>
      <c r="G10" s="79">
        <f>F10/F30</f>
        <v>6.2533500089333573E-4</v>
      </c>
    </row>
    <row r="11" spans="1:7" ht="24.75" customHeight="1" x14ac:dyDescent="0.2">
      <c r="A11" s="102">
        <v>5</v>
      </c>
      <c r="B11" s="95" t="s">
        <v>70</v>
      </c>
      <c r="C11" s="87">
        <v>0</v>
      </c>
      <c r="D11" s="45">
        <v>0</v>
      </c>
      <c r="E11" s="46">
        <v>23</v>
      </c>
      <c r="F11" s="59">
        <f t="shared" si="0"/>
        <v>23</v>
      </c>
      <c r="G11" s="79">
        <f>F11/F30</f>
        <v>2.0546721457923886E-3</v>
      </c>
    </row>
    <row r="12" spans="1:7" ht="15" customHeight="1" x14ac:dyDescent="0.2">
      <c r="A12" s="102">
        <v>6</v>
      </c>
      <c r="B12" s="95" t="s">
        <v>71</v>
      </c>
      <c r="C12" s="87">
        <v>0</v>
      </c>
      <c r="D12" s="40">
        <v>0</v>
      </c>
      <c r="E12" s="41">
        <v>545</v>
      </c>
      <c r="F12" s="59">
        <f t="shared" si="0"/>
        <v>545</v>
      </c>
      <c r="G12" s="79">
        <f>F12/F30</f>
        <v>4.8686796498123998E-2</v>
      </c>
    </row>
    <row r="13" spans="1:7" ht="24.75" customHeight="1" x14ac:dyDescent="0.2">
      <c r="A13" s="102">
        <v>7</v>
      </c>
      <c r="B13" s="95" t="s">
        <v>72</v>
      </c>
      <c r="C13" s="87">
        <v>0</v>
      </c>
      <c r="D13" s="40">
        <v>0</v>
      </c>
      <c r="E13" s="41">
        <v>1415</v>
      </c>
      <c r="F13" s="59">
        <f t="shared" si="0"/>
        <v>1415</v>
      </c>
      <c r="G13" s="79">
        <f>F13/F30</f>
        <v>0.12640700375201</v>
      </c>
    </row>
    <row r="14" spans="1:7" ht="15" customHeight="1" x14ac:dyDescent="0.2">
      <c r="A14" s="102">
        <v>8</v>
      </c>
      <c r="B14" s="95" t="s">
        <v>73</v>
      </c>
      <c r="C14" s="87">
        <v>0</v>
      </c>
      <c r="D14" s="40">
        <v>0</v>
      </c>
      <c r="E14" s="40">
        <v>265</v>
      </c>
      <c r="F14" s="59">
        <f t="shared" si="0"/>
        <v>265</v>
      </c>
      <c r="G14" s="79">
        <f>F14/F30</f>
        <v>2.3673396462390566E-2</v>
      </c>
    </row>
    <row r="15" spans="1:7" ht="25.5" x14ac:dyDescent="0.2">
      <c r="A15" s="102">
        <v>9</v>
      </c>
      <c r="B15" s="95" t="s">
        <v>74</v>
      </c>
      <c r="C15" s="87">
        <v>0</v>
      </c>
      <c r="D15" s="45">
        <v>0</v>
      </c>
      <c r="E15" s="40">
        <v>708</v>
      </c>
      <c r="F15" s="59">
        <f t="shared" si="0"/>
        <v>708</v>
      </c>
      <c r="G15" s="79">
        <f>F15/F30</f>
        <v>6.3248168661783094E-2</v>
      </c>
    </row>
    <row r="16" spans="1:7" ht="15" customHeight="1" x14ac:dyDescent="0.2">
      <c r="A16" s="102">
        <v>10</v>
      </c>
      <c r="B16" s="95" t="s">
        <v>75</v>
      </c>
      <c r="C16" s="87">
        <v>0</v>
      </c>
      <c r="D16" s="45">
        <v>0</v>
      </c>
      <c r="E16" s="46">
        <v>417</v>
      </c>
      <c r="F16" s="59">
        <f t="shared" si="0"/>
        <v>417</v>
      </c>
      <c r="G16" s="79">
        <f>F16/F30</f>
        <v>3.7252099338931567E-2</v>
      </c>
    </row>
    <row r="17" spans="1:7" ht="15" customHeight="1" x14ac:dyDescent="0.2">
      <c r="A17" s="102">
        <v>11</v>
      </c>
      <c r="B17" s="95" t="s">
        <v>76</v>
      </c>
      <c r="C17" s="87">
        <v>0</v>
      </c>
      <c r="D17" s="45">
        <v>0</v>
      </c>
      <c r="E17" s="46">
        <v>955</v>
      </c>
      <c r="F17" s="59">
        <f t="shared" si="0"/>
        <v>955</v>
      </c>
      <c r="G17" s="79">
        <f>F17/F30</f>
        <v>8.5313560836162233E-2</v>
      </c>
    </row>
    <row r="18" spans="1:7" ht="15" customHeight="1" x14ac:dyDescent="0.2">
      <c r="A18" s="102">
        <v>12</v>
      </c>
      <c r="B18" s="95" t="s">
        <v>77</v>
      </c>
      <c r="C18" s="87">
        <v>0</v>
      </c>
      <c r="D18" s="306">
        <v>0</v>
      </c>
      <c r="E18" s="46">
        <v>90</v>
      </c>
      <c r="F18" s="59">
        <f t="shared" si="0"/>
        <v>90</v>
      </c>
      <c r="G18" s="79">
        <f>F18/F30</f>
        <v>8.0400214400571726E-3</v>
      </c>
    </row>
    <row r="19" spans="1:7" ht="28.5" customHeight="1" x14ac:dyDescent="0.2">
      <c r="A19" s="102">
        <v>13</v>
      </c>
      <c r="B19" s="95" t="s">
        <v>78</v>
      </c>
      <c r="C19" s="87">
        <v>0</v>
      </c>
      <c r="D19" s="45">
        <v>0</v>
      </c>
      <c r="E19" s="46">
        <v>741</v>
      </c>
      <c r="F19" s="59">
        <f t="shared" si="0"/>
        <v>741</v>
      </c>
      <c r="G19" s="79">
        <f>F19/F30</f>
        <v>6.619617652313739E-2</v>
      </c>
    </row>
    <row r="20" spans="1:7" ht="15" customHeight="1" x14ac:dyDescent="0.2">
      <c r="A20" s="102">
        <v>14</v>
      </c>
      <c r="B20" s="95" t="s">
        <v>79</v>
      </c>
      <c r="C20" s="87">
        <v>0</v>
      </c>
      <c r="D20" s="45">
        <v>0</v>
      </c>
      <c r="E20" s="46">
        <v>261</v>
      </c>
      <c r="F20" s="59">
        <f t="shared" si="0"/>
        <v>261</v>
      </c>
      <c r="G20" s="79">
        <f>F20/F30</f>
        <v>2.3316062176165803E-2</v>
      </c>
    </row>
    <row r="21" spans="1:7" ht="25.5" x14ac:dyDescent="0.2">
      <c r="A21" s="103">
        <v>15</v>
      </c>
      <c r="B21" s="95" t="s">
        <v>80</v>
      </c>
      <c r="C21" s="87">
        <v>0</v>
      </c>
      <c r="D21" s="45">
        <v>0</v>
      </c>
      <c r="E21" s="46">
        <v>1514</v>
      </c>
      <c r="F21" s="59">
        <f t="shared" si="0"/>
        <v>1514</v>
      </c>
      <c r="G21" s="79">
        <f>F21/F30</f>
        <v>0.13525102733607289</v>
      </c>
    </row>
    <row r="22" spans="1:7" ht="15" customHeight="1" x14ac:dyDescent="0.2">
      <c r="A22" s="102">
        <v>16</v>
      </c>
      <c r="B22" s="95" t="s">
        <v>81</v>
      </c>
      <c r="C22" s="87">
        <v>0</v>
      </c>
      <c r="D22" s="45">
        <v>0</v>
      </c>
      <c r="E22" s="46">
        <v>2428</v>
      </c>
      <c r="F22" s="59">
        <f t="shared" si="0"/>
        <v>2428</v>
      </c>
      <c r="G22" s="79">
        <f>F22/F30</f>
        <v>0.21690191173843129</v>
      </c>
    </row>
    <row r="23" spans="1:7" ht="24.75" customHeight="1" x14ac:dyDescent="0.2">
      <c r="A23" s="103">
        <v>17</v>
      </c>
      <c r="B23" s="95" t="s">
        <v>82</v>
      </c>
      <c r="C23" s="87">
        <v>0</v>
      </c>
      <c r="D23" s="45">
        <v>0</v>
      </c>
      <c r="E23" s="46">
        <v>289</v>
      </c>
      <c r="F23" s="59">
        <f t="shared" si="0"/>
        <v>289</v>
      </c>
      <c r="G23" s="79">
        <f>F23/F30</f>
        <v>2.5817402179739147E-2</v>
      </c>
    </row>
    <row r="24" spans="1:7" ht="15" customHeight="1" x14ac:dyDescent="0.2">
      <c r="A24" s="102">
        <v>18</v>
      </c>
      <c r="B24" s="95" t="s">
        <v>83</v>
      </c>
      <c r="C24" s="87">
        <v>0</v>
      </c>
      <c r="D24" s="45">
        <v>0</v>
      </c>
      <c r="E24" s="46">
        <v>210</v>
      </c>
      <c r="F24" s="59">
        <f t="shared" si="0"/>
        <v>210</v>
      </c>
      <c r="G24" s="79">
        <f>F24/F30</f>
        <v>1.8760050026800073E-2</v>
      </c>
    </row>
    <row r="25" spans="1:7" ht="15" customHeight="1" x14ac:dyDescent="0.2">
      <c r="A25" s="102">
        <v>19</v>
      </c>
      <c r="B25" s="95" t="s">
        <v>84</v>
      </c>
      <c r="C25" s="87">
        <v>0</v>
      </c>
      <c r="D25" s="45">
        <v>0</v>
      </c>
      <c r="E25" s="46">
        <v>316</v>
      </c>
      <c r="F25" s="59">
        <f t="shared" si="0"/>
        <v>316</v>
      </c>
      <c r="G25" s="79">
        <f>F25/F30</f>
        <v>2.8229408611756299E-2</v>
      </c>
    </row>
    <row r="26" spans="1:7" ht="51.75" customHeight="1" x14ac:dyDescent="0.2">
      <c r="A26" s="103">
        <v>20</v>
      </c>
      <c r="B26" s="95" t="s">
        <v>85</v>
      </c>
      <c r="C26" s="87">
        <v>0</v>
      </c>
      <c r="D26" s="45">
        <v>0</v>
      </c>
      <c r="E26" s="46">
        <v>8</v>
      </c>
      <c r="F26" s="59">
        <f t="shared" si="0"/>
        <v>8</v>
      </c>
      <c r="G26" s="79">
        <f>F26/F30</f>
        <v>7.1466857244952648E-4</v>
      </c>
    </row>
    <row r="27" spans="1:7" ht="15" customHeight="1" x14ac:dyDescent="0.2">
      <c r="A27" s="102">
        <v>21</v>
      </c>
      <c r="B27" s="95" t="s">
        <v>86</v>
      </c>
      <c r="C27" s="87">
        <v>0</v>
      </c>
      <c r="D27" s="45">
        <v>0</v>
      </c>
      <c r="E27" s="46">
        <v>15</v>
      </c>
      <c r="F27" s="59">
        <f t="shared" si="0"/>
        <v>15</v>
      </c>
      <c r="G27" s="79">
        <f>F27/F30</f>
        <v>1.3400035733428623E-3</v>
      </c>
    </row>
    <row r="28" spans="1:7" ht="15" customHeight="1" x14ac:dyDescent="0.2">
      <c r="A28" s="102">
        <v>22</v>
      </c>
      <c r="B28" s="96" t="s">
        <v>87</v>
      </c>
      <c r="C28" s="87">
        <v>0</v>
      </c>
      <c r="D28" s="45">
        <v>0</v>
      </c>
      <c r="E28" s="46">
        <v>385</v>
      </c>
      <c r="F28" s="59">
        <f t="shared" si="0"/>
        <v>385</v>
      </c>
      <c r="G28" s="79">
        <f>F28/F30</f>
        <v>3.4393425049133466E-2</v>
      </c>
    </row>
    <row r="29" spans="1:7" ht="15" customHeight="1" thickBot="1" x14ac:dyDescent="0.25">
      <c r="A29" s="102">
        <v>23</v>
      </c>
      <c r="B29" s="97" t="s">
        <v>88</v>
      </c>
      <c r="C29" s="87">
        <v>0</v>
      </c>
      <c r="D29" s="49">
        <v>0</v>
      </c>
      <c r="E29" s="50">
        <v>4</v>
      </c>
      <c r="F29" s="59">
        <f t="shared" si="0"/>
        <v>4</v>
      </c>
      <c r="G29" s="111">
        <f>F29/F30</f>
        <v>3.5733428622476324E-4</v>
      </c>
    </row>
    <row r="30" spans="1:7" ht="15" customHeight="1" thickBot="1" x14ac:dyDescent="0.25">
      <c r="A30" s="104"/>
      <c r="B30" s="90" t="s">
        <v>6</v>
      </c>
      <c r="C30" s="89">
        <f t="shared" ref="C30:G30" si="1">SUM(C7:C29)</f>
        <v>0</v>
      </c>
      <c r="D30" s="51">
        <f t="shared" si="1"/>
        <v>0</v>
      </c>
      <c r="E30" s="51">
        <f t="shared" si="1"/>
        <v>11194</v>
      </c>
      <c r="F30" s="60">
        <f>SUM(F7:F29)</f>
        <v>11194</v>
      </c>
      <c r="G30" s="110">
        <f t="shared" si="1"/>
        <v>0.99999999999999989</v>
      </c>
    </row>
    <row r="31" spans="1:7" x14ac:dyDescent="0.2">
      <c r="A31" s="54"/>
      <c r="B31" s="55"/>
      <c r="C31" s="56"/>
      <c r="D31" s="56"/>
      <c r="E31" s="56"/>
      <c r="F31" s="56"/>
    </row>
    <row r="32" spans="1:7" x14ac:dyDescent="0.2">
      <c r="A32" s="122" t="s">
        <v>151</v>
      </c>
      <c r="B32" s="30"/>
      <c r="E32" s="63" t="s">
        <v>12</v>
      </c>
    </row>
    <row r="33" spans="1:5" x14ac:dyDescent="0.2">
      <c r="A33" s="478">
        <v>45217</v>
      </c>
      <c r="B33" s="478"/>
      <c r="E33" s="63" t="s">
        <v>89</v>
      </c>
    </row>
  </sheetData>
  <mergeCells count="7">
    <mergeCell ref="A33:B33"/>
    <mergeCell ref="A2:F2"/>
    <mergeCell ref="A3:C3"/>
    <mergeCell ref="C4:G4"/>
    <mergeCell ref="C5:D5"/>
    <mergeCell ref="F5:F6"/>
    <mergeCell ref="G5:G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3"/>
  <sheetViews>
    <sheetView topLeftCell="A9" zoomScale="90" zoomScaleNormal="90" workbookViewId="0">
      <selection activeCell="B42" sqref="B42"/>
    </sheetView>
  </sheetViews>
  <sheetFormatPr defaultRowHeight="12.75" x14ac:dyDescent="0.2"/>
  <cols>
    <col min="1" max="1" width="5.28515625" customWidth="1"/>
    <col min="2" max="2" width="50.85546875" customWidth="1"/>
    <col min="3" max="4" width="12.7109375" customWidth="1"/>
    <col min="5" max="5" width="16.28515625" customWidth="1"/>
    <col min="6" max="6" width="12.7109375" customWidth="1"/>
    <col min="7" max="7" width="13.28515625" customWidth="1"/>
  </cols>
  <sheetData>
    <row r="1" spans="1:7" x14ac:dyDescent="0.2">
      <c r="A1" s="70" t="s">
        <v>132</v>
      </c>
      <c r="B1" s="19"/>
    </row>
    <row r="2" spans="1:7" ht="26.25" customHeight="1" x14ac:dyDescent="0.2">
      <c r="A2" s="446" t="s">
        <v>153</v>
      </c>
      <c r="B2" s="446"/>
      <c r="C2" s="446"/>
      <c r="D2" s="446"/>
      <c r="E2" s="446"/>
      <c r="F2" s="446"/>
    </row>
    <row r="3" spans="1:7" ht="16.5" thickBot="1" x14ac:dyDescent="0.3">
      <c r="A3" s="445"/>
      <c r="B3" s="445"/>
      <c r="C3" s="445"/>
    </row>
    <row r="4" spans="1:7" ht="18" customHeight="1" x14ac:dyDescent="0.2">
      <c r="A4" s="99"/>
      <c r="B4" s="91"/>
      <c r="C4" s="458" t="s">
        <v>59</v>
      </c>
      <c r="D4" s="448"/>
      <c r="E4" s="448"/>
      <c r="F4" s="448"/>
      <c r="G4" s="477"/>
    </row>
    <row r="5" spans="1:7" ht="18.75" customHeight="1" x14ac:dyDescent="0.2">
      <c r="A5" s="100" t="s">
        <v>60</v>
      </c>
      <c r="B5" s="92" t="s">
        <v>61</v>
      </c>
      <c r="C5" s="459" t="s">
        <v>62</v>
      </c>
      <c r="D5" s="451"/>
      <c r="E5" s="376" t="s">
        <v>155</v>
      </c>
      <c r="F5" s="452" t="s">
        <v>6</v>
      </c>
      <c r="G5" s="475" t="s">
        <v>109</v>
      </c>
    </row>
    <row r="6" spans="1:7" ht="24.75" customHeight="1" thickBot="1" x14ac:dyDescent="0.25">
      <c r="A6" s="93"/>
      <c r="B6" s="93"/>
      <c r="C6" s="106" t="s">
        <v>63</v>
      </c>
      <c r="D6" s="77" t="s">
        <v>64</v>
      </c>
      <c r="E6" s="77" t="s">
        <v>65</v>
      </c>
      <c r="F6" s="479"/>
      <c r="G6" s="476"/>
    </row>
    <row r="7" spans="1:7" ht="15" customHeight="1" x14ac:dyDescent="0.2">
      <c r="A7" s="101">
        <v>1</v>
      </c>
      <c r="B7" s="94" t="s">
        <v>66</v>
      </c>
      <c r="C7" s="85">
        <v>0</v>
      </c>
      <c r="D7" s="61">
        <v>0</v>
      </c>
      <c r="E7" s="67">
        <v>71</v>
      </c>
      <c r="F7" s="59">
        <f t="shared" ref="F7:F29" si="0">SUM(C7+D7+E7)</f>
        <v>71</v>
      </c>
      <c r="G7" s="78">
        <f>F7/F30</f>
        <v>7.1099539355097136E-3</v>
      </c>
    </row>
    <row r="8" spans="1:7" ht="15" customHeight="1" x14ac:dyDescent="0.2">
      <c r="A8" s="102">
        <v>2</v>
      </c>
      <c r="B8" s="95" t="s">
        <v>67</v>
      </c>
      <c r="C8" s="86">
        <v>0</v>
      </c>
      <c r="D8" s="45">
        <v>0</v>
      </c>
      <c r="E8" s="46">
        <v>12</v>
      </c>
      <c r="F8" s="59">
        <f t="shared" si="0"/>
        <v>12</v>
      </c>
      <c r="G8" s="79">
        <f>F8/F30</f>
        <v>1.2016823552974164E-3</v>
      </c>
    </row>
    <row r="9" spans="1:7" ht="15" customHeight="1" x14ac:dyDescent="0.2">
      <c r="A9" s="102">
        <v>3</v>
      </c>
      <c r="B9" s="95" t="s">
        <v>68</v>
      </c>
      <c r="C9" s="86">
        <v>0</v>
      </c>
      <c r="D9" s="45">
        <v>0</v>
      </c>
      <c r="E9" s="46">
        <v>529</v>
      </c>
      <c r="F9" s="59">
        <f t="shared" si="0"/>
        <v>529</v>
      </c>
      <c r="G9" s="79">
        <f>F9/F30</f>
        <v>5.2974163829361105E-2</v>
      </c>
    </row>
    <row r="10" spans="1:7" ht="25.5" x14ac:dyDescent="0.2">
      <c r="A10" s="102">
        <v>4</v>
      </c>
      <c r="B10" s="95" t="s">
        <v>69</v>
      </c>
      <c r="C10" s="87">
        <v>0</v>
      </c>
      <c r="D10" s="48">
        <v>0</v>
      </c>
      <c r="E10" s="41">
        <v>7</v>
      </c>
      <c r="F10" s="59">
        <f t="shared" si="0"/>
        <v>7</v>
      </c>
      <c r="G10" s="79">
        <f>F10/F30</f>
        <v>7.0098137392349291E-4</v>
      </c>
    </row>
    <row r="11" spans="1:7" ht="24.75" customHeight="1" x14ac:dyDescent="0.2">
      <c r="A11" s="102">
        <v>5</v>
      </c>
      <c r="B11" s="95" t="s">
        <v>70</v>
      </c>
      <c r="C11" s="87">
        <v>0</v>
      </c>
      <c r="D11" s="45">
        <v>0</v>
      </c>
      <c r="E11" s="46">
        <v>31</v>
      </c>
      <c r="F11" s="59">
        <f t="shared" si="0"/>
        <v>31</v>
      </c>
      <c r="G11" s="79">
        <f>F11/F30</f>
        <v>3.1043460845183255E-3</v>
      </c>
    </row>
    <row r="12" spans="1:7" ht="15" customHeight="1" x14ac:dyDescent="0.2">
      <c r="A12" s="102">
        <v>6</v>
      </c>
      <c r="B12" s="95" t="s">
        <v>71</v>
      </c>
      <c r="C12" s="87">
        <v>0</v>
      </c>
      <c r="D12" s="40">
        <v>0</v>
      </c>
      <c r="E12" s="41">
        <v>541</v>
      </c>
      <c r="F12" s="59">
        <f t="shared" si="0"/>
        <v>541</v>
      </c>
      <c r="G12" s="79">
        <f>F12/F30</f>
        <v>5.4175846184658524E-2</v>
      </c>
    </row>
    <row r="13" spans="1:7" ht="24.75" customHeight="1" x14ac:dyDescent="0.2">
      <c r="A13" s="102">
        <v>7</v>
      </c>
      <c r="B13" s="95" t="s">
        <v>72</v>
      </c>
      <c r="C13" s="87">
        <v>0</v>
      </c>
      <c r="D13" s="40">
        <v>0</v>
      </c>
      <c r="E13" s="41">
        <v>1420</v>
      </c>
      <c r="F13" s="59">
        <f t="shared" si="0"/>
        <v>1420</v>
      </c>
      <c r="G13" s="79">
        <f>F13/F30</f>
        <v>0.14219907871019427</v>
      </c>
    </row>
    <row r="14" spans="1:7" ht="15" customHeight="1" x14ac:dyDescent="0.2">
      <c r="A14" s="102">
        <v>8</v>
      </c>
      <c r="B14" s="95" t="s">
        <v>73</v>
      </c>
      <c r="C14" s="87">
        <v>0</v>
      </c>
      <c r="D14" s="40">
        <v>0</v>
      </c>
      <c r="E14" s="40">
        <v>261</v>
      </c>
      <c r="F14" s="59">
        <f t="shared" si="0"/>
        <v>261</v>
      </c>
      <c r="G14" s="79">
        <f>F14/F30</f>
        <v>2.6136591227718806E-2</v>
      </c>
    </row>
    <row r="15" spans="1:7" ht="25.5" x14ac:dyDescent="0.2">
      <c r="A15" s="102">
        <v>9</v>
      </c>
      <c r="B15" s="95" t="s">
        <v>74</v>
      </c>
      <c r="C15" s="87">
        <v>0</v>
      </c>
      <c r="D15" s="45">
        <v>0</v>
      </c>
      <c r="E15" s="40">
        <v>703</v>
      </c>
      <c r="F15" s="59">
        <f t="shared" si="0"/>
        <v>703</v>
      </c>
      <c r="G15" s="79">
        <f>F15/F30</f>
        <v>7.0398557981173643E-2</v>
      </c>
    </row>
    <row r="16" spans="1:7" ht="15" customHeight="1" x14ac:dyDescent="0.2">
      <c r="A16" s="102">
        <v>10</v>
      </c>
      <c r="B16" s="95" t="s">
        <v>75</v>
      </c>
      <c r="C16" s="87">
        <v>0</v>
      </c>
      <c r="D16" s="45">
        <v>0</v>
      </c>
      <c r="E16" s="46">
        <v>412</v>
      </c>
      <c r="F16" s="59">
        <f t="shared" si="0"/>
        <v>412</v>
      </c>
      <c r="G16" s="79">
        <f>F16/F30</f>
        <v>4.1257760865211296E-2</v>
      </c>
    </row>
    <row r="17" spans="1:7" ht="15" customHeight="1" x14ac:dyDescent="0.2">
      <c r="A17" s="102">
        <v>11</v>
      </c>
      <c r="B17" s="95" t="s">
        <v>76</v>
      </c>
      <c r="C17" s="87">
        <v>0</v>
      </c>
      <c r="D17" s="45">
        <v>0</v>
      </c>
      <c r="E17" s="46">
        <v>895</v>
      </c>
      <c r="F17" s="59">
        <f t="shared" si="0"/>
        <v>895</v>
      </c>
      <c r="G17" s="79">
        <f>F17/F30</f>
        <v>8.9625475665932305E-2</v>
      </c>
    </row>
    <row r="18" spans="1:7" ht="15" customHeight="1" x14ac:dyDescent="0.2">
      <c r="A18" s="102">
        <v>12</v>
      </c>
      <c r="B18" s="95" t="s">
        <v>77</v>
      </c>
      <c r="C18" s="87">
        <v>0</v>
      </c>
      <c r="D18" s="306">
        <v>0</v>
      </c>
      <c r="E18" s="46">
        <v>84</v>
      </c>
      <c r="F18" s="59">
        <f t="shared" si="0"/>
        <v>84</v>
      </c>
      <c r="G18" s="79">
        <f>F18/F30</f>
        <v>8.411776487081914E-3</v>
      </c>
    </row>
    <row r="19" spans="1:7" ht="25.5" customHeight="1" x14ac:dyDescent="0.2">
      <c r="A19" s="102">
        <v>13</v>
      </c>
      <c r="B19" s="95" t="s">
        <v>78</v>
      </c>
      <c r="C19" s="87">
        <v>0</v>
      </c>
      <c r="D19" s="45">
        <v>0</v>
      </c>
      <c r="E19" s="46">
        <v>779</v>
      </c>
      <c r="F19" s="59">
        <f t="shared" si="0"/>
        <v>779</v>
      </c>
      <c r="G19" s="79">
        <f>F19/F30</f>
        <v>7.8009212898057276E-2</v>
      </c>
    </row>
    <row r="20" spans="1:7" ht="15" customHeight="1" x14ac:dyDescent="0.2">
      <c r="A20" s="102">
        <v>14</v>
      </c>
      <c r="B20" s="95" t="s">
        <v>79</v>
      </c>
      <c r="C20" s="87">
        <v>0</v>
      </c>
      <c r="D20" s="45">
        <v>0</v>
      </c>
      <c r="E20" s="46">
        <v>259</v>
      </c>
      <c r="F20" s="59">
        <f t="shared" si="0"/>
        <v>259</v>
      </c>
      <c r="G20" s="79">
        <f>F20/F30</f>
        <v>2.5936310835169236E-2</v>
      </c>
    </row>
    <row r="21" spans="1:7" ht="25.5" x14ac:dyDescent="0.2">
      <c r="A21" s="103">
        <v>15</v>
      </c>
      <c r="B21" s="95" t="s">
        <v>80</v>
      </c>
      <c r="C21" s="87">
        <v>0</v>
      </c>
      <c r="D21" s="45">
        <v>0</v>
      </c>
      <c r="E21" s="46">
        <v>1242</v>
      </c>
      <c r="F21" s="59">
        <f t="shared" si="0"/>
        <v>1242</v>
      </c>
      <c r="G21" s="79">
        <f>F21/F30</f>
        <v>0.12437412377328259</v>
      </c>
    </row>
    <row r="22" spans="1:7" ht="15" customHeight="1" x14ac:dyDescent="0.2">
      <c r="A22" s="102">
        <v>16</v>
      </c>
      <c r="B22" s="95" t="s">
        <v>81</v>
      </c>
      <c r="C22" s="87">
        <v>0</v>
      </c>
      <c r="D22" s="45">
        <v>0</v>
      </c>
      <c r="E22" s="46">
        <v>1626</v>
      </c>
      <c r="F22" s="59">
        <f t="shared" si="0"/>
        <v>1626</v>
      </c>
      <c r="G22" s="79">
        <f>F22/F30</f>
        <v>0.16282795914279993</v>
      </c>
    </row>
    <row r="23" spans="1:7" ht="24.75" customHeight="1" x14ac:dyDescent="0.2">
      <c r="A23" s="103">
        <v>17</v>
      </c>
      <c r="B23" s="95" t="s">
        <v>82</v>
      </c>
      <c r="C23" s="87">
        <v>0</v>
      </c>
      <c r="D23" s="45">
        <v>0</v>
      </c>
      <c r="E23" s="46">
        <v>284</v>
      </c>
      <c r="F23" s="59">
        <f t="shared" si="0"/>
        <v>284</v>
      </c>
      <c r="G23" s="79">
        <f>F23/F30</f>
        <v>2.8439815742038854E-2</v>
      </c>
    </row>
    <row r="24" spans="1:7" ht="15" customHeight="1" x14ac:dyDescent="0.2">
      <c r="A24" s="102">
        <v>18</v>
      </c>
      <c r="B24" s="95" t="s">
        <v>83</v>
      </c>
      <c r="C24" s="87">
        <v>0</v>
      </c>
      <c r="D24" s="45">
        <v>0</v>
      </c>
      <c r="E24" s="46">
        <v>176</v>
      </c>
      <c r="F24" s="59">
        <f t="shared" si="0"/>
        <v>176</v>
      </c>
      <c r="G24" s="79">
        <f>F24/F30</f>
        <v>1.7624674544362107E-2</v>
      </c>
    </row>
    <row r="25" spans="1:7" ht="15" customHeight="1" x14ac:dyDescent="0.2">
      <c r="A25" s="102">
        <v>19</v>
      </c>
      <c r="B25" s="95" t="s">
        <v>84</v>
      </c>
      <c r="C25" s="87">
        <v>0</v>
      </c>
      <c r="D25" s="45">
        <v>0</v>
      </c>
      <c r="E25" s="46">
        <v>293</v>
      </c>
      <c r="F25" s="59">
        <f t="shared" si="0"/>
        <v>293</v>
      </c>
      <c r="G25" s="79">
        <f>F25/F30</f>
        <v>2.9341077508511917E-2</v>
      </c>
    </row>
    <row r="26" spans="1:7" ht="54" customHeight="1" x14ac:dyDescent="0.2">
      <c r="A26" s="103">
        <v>20</v>
      </c>
      <c r="B26" s="95" t="s">
        <v>85</v>
      </c>
      <c r="C26" s="87">
        <v>0</v>
      </c>
      <c r="D26" s="45">
        <v>0</v>
      </c>
      <c r="E26" s="46">
        <v>7</v>
      </c>
      <c r="F26" s="59">
        <f t="shared" si="0"/>
        <v>7</v>
      </c>
      <c r="G26" s="79">
        <f>F26/F30</f>
        <v>7.0098137392349291E-4</v>
      </c>
    </row>
    <row r="27" spans="1:7" ht="15" customHeight="1" x14ac:dyDescent="0.2">
      <c r="A27" s="102">
        <v>21</v>
      </c>
      <c r="B27" s="95" t="s">
        <v>86</v>
      </c>
      <c r="C27" s="87">
        <v>0</v>
      </c>
      <c r="D27" s="45">
        <v>0</v>
      </c>
      <c r="E27" s="46">
        <v>16</v>
      </c>
      <c r="F27" s="59">
        <f t="shared" si="0"/>
        <v>16</v>
      </c>
      <c r="G27" s="79">
        <f>F27/F30</f>
        <v>1.6022431403965552E-3</v>
      </c>
    </row>
    <row r="28" spans="1:7" ht="15" customHeight="1" x14ac:dyDescent="0.2">
      <c r="A28" s="102">
        <v>22</v>
      </c>
      <c r="B28" s="96" t="s">
        <v>87</v>
      </c>
      <c r="C28" s="87"/>
      <c r="D28" s="45"/>
      <c r="E28" s="46">
        <v>338</v>
      </c>
      <c r="F28" s="59">
        <f t="shared" si="0"/>
        <v>338</v>
      </c>
      <c r="G28" s="79">
        <f>F28/F30</f>
        <v>3.3847386340877229E-2</v>
      </c>
    </row>
    <row r="29" spans="1:7" ht="15" customHeight="1" thickBot="1" x14ac:dyDescent="0.25">
      <c r="A29" s="102">
        <v>23</v>
      </c>
      <c r="B29" s="97" t="s">
        <v>88</v>
      </c>
      <c r="C29" s="87">
        <v>0</v>
      </c>
      <c r="D29" s="49">
        <v>0</v>
      </c>
      <c r="E29" s="50">
        <v>0</v>
      </c>
      <c r="F29" s="59">
        <f t="shared" si="0"/>
        <v>0</v>
      </c>
      <c r="G29" s="111">
        <f>F29/F30</f>
        <v>0</v>
      </c>
    </row>
    <row r="30" spans="1:7" ht="15" customHeight="1" thickBot="1" x14ac:dyDescent="0.25">
      <c r="A30" s="104"/>
      <c r="B30" s="90" t="s">
        <v>6</v>
      </c>
      <c r="C30" s="89">
        <f t="shared" ref="C30:G30" si="1">SUM(C7:C29)</f>
        <v>0</v>
      </c>
      <c r="D30" s="51">
        <f t="shared" si="1"/>
        <v>0</v>
      </c>
      <c r="E30" s="51">
        <f t="shared" si="1"/>
        <v>9986</v>
      </c>
      <c r="F30" s="60">
        <f t="shared" si="1"/>
        <v>9986</v>
      </c>
      <c r="G30" s="110">
        <f t="shared" si="1"/>
        <v>1</v>
      </c>
    </row>
    <row r="31" spans="1:7" x14ac:dyDescent="0.2">
      <c r="A31" s="54"/>
      <c r="B31" s="55"/>
      <c r="C31" s="56"/>
      <c r="D31" s="56"/>
      <c r="E31" s="56"/>
      <c r="F31" s="56"/>
    </row>
    <row r="32" spans="1:7" x14ac:dyDescent="0.2">
      <c r="A32" s="122" t="s">
        <v>151</v>
      </c>
      <c r="B32" s="30"/>
      <c r="E32" s="63" t="s">
        <v>12</v>
      </c>
    </row>
    <row r="33" spans="1:5" x14ac:dyDescent="0.2">
      <c r="A33" s="478">
        <v>45257</v>
      </c>
      <c r="B33" s="478"/>
      <c r="E33" s="63" t="s">
        <v>89</v>
      </c>
    </row>
  </sheetData>
  <mergeCells count="7">
    <mergeCell ref="A33:B33"/>
    <mergeCell ref="A2:F2"/>
    <mergeCell ref="A3:C3"/>
    <mergeCell ref="C4:G4"/>
    <mergeCell ref="C5:D5"/>
    <mergeCell ref="F5:F6"/>
    <mergeCell ref="G5:G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>
      <selection activeCell="E6" sqref="E6"/>
    </sheetView>
  </sheetViews>
  <sheetFormatPr defaultRowHeight="12.75" x14ac:dyDescent="0.2"/>
  <cols>
    <col min="1" max="1" width="5.42578125" customWidth="1"/>
    <col min="2" max="2" width="53.28515625" customWidth="1"/>
    <col min="3" max="3" width="13.28515625" customWidth="1"/>
    <col min="4" max="4" width="12.7109375" customWidth="1"/>
    <col min="5" max="5" width="16.140625" customWidth="1"/>
    <col min="6" max="6" width="12.7109375" customWidth="1"/>
    <col min="7" max="7" width="11.140625" customWidth="1"/>
  </cols>
  <sheetData>
    <row r="1" spans="1:7" x14ac:dyDescent="0.2">
      <c r="A1" s="70" t="s">
        <v>107</v>
      </c>
      <c r="B1" s="19"/>
    </row>
    <row r="2" spans="1:7" ht="30.75" customHeight="1" x14ac:dyDescent="0.2">
      <c r="A2" s="446" t="s">
        <v>154</v>
      </c>
      <c r="B2" s="446"/>
      <c r="C2" s="446"/>
      <c r="D2" s="446"/>
      <c r="E2" s="446"/>
      <c r="F2" s="446"/>
    </row>
    <row r="3" spans="1:7" ht="11.25" customHeight="1" thickBot="1" x14ac:dyDescent="0.3">
      <c r="A3" s="445"/>
      <c r="B3" s="445"/>
      <c r="C3" s="445"/>
    </row>
    <row r="4" spans="1:7" ht="14.25" customHeight="1" x14ac:dyDescent="0.2">
      <c r="A4" s="99"/>
      <c r="B4" s="91"/>
      <c r="C4" s="458" t="s">
        <v>59</v>
      </c>
      <c r="D4" s="448"/>
      <c r="E4" s="448"/>
      <c r="F4" s="448"/>
      <c r="G4" s="449"/>
    </row>
    <row r="5" spans="1:7" ht="13.5" customHeight="1" x14ac:dyDescent="0.2">
      <c r="A5" s="100" t="s">
        <v>60</v>
      </c>
      <c r="B5" s="92" t="s">
        <v>61</v>
      </c>
      <c r="C5" s="459" t="s">
        <v>62</v>
      </c>
      <c r="D5" s="451"/>
      <c r="E5" s="376" t="s">
        <v>155</v>
      </c>
      <c r="F5" s="452" t="s">
        <v>6</v>
      </c>
      <c r="G5" s="480" t="s">
        <v>109</v>
      </c>
    </row>
    <row r="6" spans="1:7" ht="24" customHeight="1" thickBot="1" x14ac:dyDescent="0.25">
      <c r="A6" s="93"/>
      <c r="B6" s="93"/>
      <c r="C6" s="106" t="s">
        <v>63</v>
      </c>
      <c r="D6" s="77" t="s">
        <v>64</v>
      </c>
      <c r="E6" s="77" t="s">
        <v>65</v>
      </c>
      <c r="F6" s="479"/>
      <c r="G6" s="481"/>
    </row>
    <row r="7" spans="1:7" ht="14.25" customHeight="1" x14ac:dyDescent="0.2">
      <c r="A7" s="101">
        <v>1</v>
      </c>
      <c r="B7" s="94" t="s">
        <v>66</v>
      </c>
      <c r="C7" s="85"/>
      <c r="D7" s="61"/>
      <c r="E7" s="67"/>
      <c r="F7" s="61">
        <f t="shared" ref="F7:F29" si="0">SUM(C7+D7+E7)</f>
        <v>0</v>
      </c>
      <c r="G7" s="105" t="e">
        <f>F7/F30</f>
        <v>#DIV/0!</v>
      </c>
    </row>
    <row r="8" spans="1:7" ht="14.25" customHeight="1" x14ac:dyDescent="0.2">
      <c r="A8" s="102">
        <v>2</v>
      </c>
      <c r="B8" s="95" t="s">
        <v>67</v>
      </c>
      <c r="C8" s="86"/>
      <c r="D8" s="45"/>
      <c r="E8" s="46"/>
      <c r="F8" s="61">
        <f t="shared" si="0"/>
        <v>0</v>
      </c>
      <c r="G8" s="79" t="e">
        <f>F8/F30</f>
        <v>#DIV/0!</v>
      </c>
    </row>
    <row r="9" spans="1:7" ht="12.75" customHeight="1" x14ac:dyDescent="0.2">
      <c r="A9" s="102">
        <v>3</v>
      </c>
      <c r="B9" s="95" t="s">
        <v>68</v>
      </c>
      <c r="C9" s="86"/>
      <c r="D9" s="45"/>
      <c r="E9" s="46"/>
      <c r="F9" s="61">
        <f t="shared" si="0"/>
        <v>0</v>
      </c>
      <c r="G9" s="79" t="e">
        <f>F9/F30</f>
        <v>#DIV/0!</v>
      </c>
    </row>
    <row r="10" spans="1:7" ht="23.25" customHeight="1" x14ac:dyDescent="0.2">
      <c r="A10" s="102">
        <v>4</v>
      </c>
      <c r="B10" s="95" t="s">
        <v>69</v>
      </c>
      <c r="C10" s="87"/>
      <c r="D10" s="48"/>
      <c r="E10" s="41"/>
      <c r="F10" s="61">
        <f t="shared" si="0"/>
        <v>0</v>
      </c>
      <c r="G10" s="79" t="e">
        <f>F10/F30</f>
        <v>#DIV/0!</v>
      </c>
    </row>
    <row r="11" spans="1:7" ht="24" customHeight="1" x14ac:dyDescent="0.2">
      <c r="A11" s="102">
        <v>5</v>
      </c>
      <c r="B11" s="95" t="s">
        <v>70</v>
      </c>
      <c r="C11" s="87"/>
      <c r="D11" s="45"/>
      <c r="E11" s="46"/>
      <c r="F11" s="61">
        <f t="shared" si="0"/>
        <v>0</v>
      </c>
      <c r="G11" s="79" t="e">
        <f>F11/F30</f>
        <v>#DIV/0!</v>
      </c>
    </row>
    <row r="12" spans="1:7" ht="12.75" customHeight="1" x14ac:dyDescent="0.2">
      <c r="A12" s="102">
        <v>6</v>
      </c>
      <c r="B12" s="95" t="s">
        <v>71</v>
      </c>
      <c r="C12" s="87"/>
      <c r="D12" s="40"/>
      <c r="E12" s="41"/>
      <c r="F12" s="61">
        <f t="shared" si="0"/>
        <v>0</v>
      </c>
      <c r="G12" s="79" t="e">
        <f>F12/F30</f>
        <v>#DIV/0!</v>
      </c>
    </row>
    <row r="13" spans="1:7" ht="24" customHeight="1" x14ac:dyDescent="0.2">
      <c r="A13" s="102">
        <v>7</v>
      </c>
      <c r="B13" s="95" t="s">
        <v>72</v>
      </c>
      <c r="C13" s="87"/>
      <c r="D13" s="40"/>
      <c r="E13" s="41"/>
      <c r="F13" s="61">
        <f t="shared" si="0"/>
        <v>0</v>
      </c>
      <c r="G13" s="79" t="e">
        <f>F13/F30</f>
        <v>#DIV/0!</v>
      </c>
    </row>
    <row r="14" spans="1:7" ht="14.25" customHeight="1" x14ac:dyDescent="0.2">
      <c r="A14" s="102">
        <v>8</v>
      </c>
      <c r="B14" s="95" t="s">
        <v>73</v>
      </c>
      <c r="C14" s="87"/>
      <c r="D14" s="40"/>
      <c r="E14" s="41"/>
      <c r="F14" s="61">
        <f t="shared" si="0"/>
        <v>0</v>
      </c>
      <c r="G14" s="79" t="e">
        <f>F14/F30</f>
        <v>#DIV/0!</v>
      </c>
    </row>
    <row r="15" spans="1:7" ht="24" customHeight="1" x14ac:dyDescent="0.2">
      <c r="A15" s="102">
        <v>9</v>
      </c>
      <c r="B15" s="95" t="s">
        <v>74</v>
      </c>
      <c r="C15" s="87"/>
      <c r="D15" s="45"/>
      <c r="E15" s="46"/>
      <c r="F15" s="61">
        <f t="shared" si="0"/>
        <v>0</v>
      </c>
      <c r="G15" s="79" t="e">
        <f>F15/F30</f>
        <v>#DIV/0!</v>
      </c>
    </row>
    <row r="16" spans="1:7" ht="15" customHeight="1" x14ac:dyDescent="0.2">
      <c r="A16" s="102">
        <v>10</v>
      </c>
      <c r="B16" s="95" t="s">
        <v>75</v>
      </c>
      <c r="C16" s="87"/>
      <c r="D16" s="45"/>
      <c r="E16" s="46"/>
      <c r="F16" s="61">
        <f t="shared" si="0"/>
        <v>0</v>
      </c>
      <c r="G16" s="79" t="e">
        <f>F16/F30</f>
        <v>#DIV/0!</v>
      </c>
    </row>
    <row r="17" spans="1:7" ht="15" customHeight="1" x14ac:dyDescent="0.2">
      <c r="A17" s="102">
        <v>11</v>
      </c>
      <c r="B17" s="95" t="s">
        <v>76</v>
      </c>
      <c r="C17" s="87"/>
      <c r="D17" s="45"/>
      <c r="E17" s="41"/>
      <c r="F17" s="61">
        <f t="shared" si="0"/>
        <v>0</v>
      </c>
      <c r="G17" s="79" t="e">
        <f>F17/F30</f>
        <v>#DIV/0!</v>
      </c>
    </row>
    <row r="18" spans="1:7" ht="15" customHeight="1" x14ac:dyDescent="0.2">
      <c r="A18" s="102">
        <v>12</v>
      </c>
      <c r="B18" s="95" t="s">
        <v>77</v>
      </c>
      <c r="C18" s="87"/>
      <c r="D18" s="45"/>
      <c r="E18" s="46"/>
      <c r="F18" s="61">
        <f t="shared" si="0"/>
        <v>0</v>
      </c>
      <c r="G18" s="79" t="e">
        <f>F18/F30</f>
        <v>#DIV/0!</v>
      </c>
    </row>
    <row r="19" spans="1:7" ht="15" customHeight="1" x14ac:dyDescent="0.2">
      <c r="A19" s="102">
        <v>13</v>
      </c>
      <c r="B19" s="95" t="s">
        <v>78</v>
      </c>
      <c r="C19" s="87"/>
      <c r="D19" s="45"/>
      <c r="E19" s="46"/>
      <c r="F19" s="61">
        <f t="shared" si="0"/>
        <v>0</v>
      </c>
      <c r="G19" s="79" t="e">
        <f>F19/F30</f>
        <v>#DIV/0!</v>
      </c>
    </row>
    <row r="20" spans="1:7" ht="14.25" customHeight="1" x14ac:dyDescent="0.2">
      <c r="A20" s="102">
        <v>14</v>
      </c>
      <c r="B20" s="95" t="s">
        <v>79</v>
      </c>
      <c r="C20" s="87"/>
      <c r="D20" s="45"/>
      <c r="E20" s="46"/>
      <c r="F20" s="61">
        <f t="shared" si="0"/>
        <v>0</v>
      </c>
      <c r="G20" s="79" t="e">
        <f>F20/F30</f>
        <v>#DIV/0!</v>
      </c>
    </row>
    <row r="21" spans="1:7" ht="13.5" customHeight="1" x14ac:dyDescent="0.2">
      <c r="A21" s="103">
        <v>15</v>
      </c>
      <c r="B21" s="95" t="s">
        <v>80</v>
      </c>
      <c r="C21" s="87"/>
      <c r="D21" s="45"/>
      <c r="E21" s="46"/>
      <c r="F21" s="61">
        <f t="shared" si="0"/>
        <v>0</v>
      </c>
      <c r="G21" s="79" t="e">
        <f>F21/F30</f>
        <v>#DIV/0!</v>
      </c>
    </row>
    <row r="22" spans="1:7" ht="15" customHeight="1" x14ac:dyDescent="0.2">
      <c r="A22" s="102">
        <v>16</v>
      </c>
      <c r="B22" s="95" t="s">
        <v>81</v>
      </c>
      <c r="C22" s="87"/>
      <c r="D22" s="45"/>
      <c r="E22" s="46"/>
      <c r="F22" s="61">
        <f t="shared" si="0"/>
        <v>0</v>
      </c>
      <c r="G22" s="79" t="e">
        <f>F22/F30</f>
        <v>#DIV/0!</v>
      </c>
    </row>
    <row r="23" spans="1:7" ht="24" customHeight="1" x14ac:dyDescent="0.2">
      <c r="A23" s="103">
        <v>17</v>
      </c>
      <c r="B23" s="95" t="s">
        <v>82</v>
      </c>
      <c r="C23" s="87"/>
      <c r="D23" s="45"/>
      <c r="E23" s="46"/>
      <c r="F23" s="61">
        <f t="shared" si="0"/>
        <v>0</v>
      </c>
      <c r="G23" s="79" t="e">
        <f>F23/F30</f>
        <v>#DIV/0!</v>
      </c>
    </row>
    <row r="24" spans="1:7" ht="17.25" customHeight="1" x14ac:dyDescent="0.2">
      <c r="A24" s="102">
        <v>18</v>
      </c>
      <c r="B24" s="95" t="s">
        <v>83</v>
      </c>
      <c r="C24" s="87"/>
      <c r="D24" s="45"/>
      <c r="E24" s="46"/>
      <c r="F24" s="61">
        <f t="shared" si="0"/>
        <v>0</v>
      </c>
      <c r="G24" s="79" t="e">
        <f>F24/F30</f>
        <v>#DIV/0!</v>
      </c>
    </row>
    <row r="25" spans="1:7" ht="15.75" customHeight="1" x14ac:dyDescent="0.2">
      <c r="A25" s="102">
        <v>19</v>
      </c>
      <c r="B25" s="95" t="s">
        <v>84</v>
      </c>
      <c r="C25" s="87"/>
      <c r="D25" s="45"/>
      <c r="E25" s="46"/>
      <c r="F25" s="61">
        <f t="shared" si="0"/>
        <v>0</v>
      </c>
      <c r="G25" s="79" t="e">
        <f>F25/F30</f>
        <v>#DIV/0!</v>
      </c>
    </row>
    <row r="26" spans="1:7" ht="44.25" customHeight="1" x14ac:dyDescent="0.2">
      <c r="A26" s="103">
        <v>20</v>
      </c>
      <c r="B26" s="95" t="s">
        <v>85</v>
      </c>
      <c r="C26" s="87"/>
      <c r="D26" s="45"/>
      <c r="E26" s="46"/>
      <c r="F26" s="61">
        <f t="shared" si="0"/>
        <v>0</v>
      </c>
      <c r="G26" s="79" t="e">
        <f>F26/F30</f>
        <v>#DIV/0!</v>
      </c>
    </row>
    <row r="27" spans="1:7" ht="16.5" customHeight="1" x14ac:dyDescent="0.2">
      <c r="A27" s="102">
        <v>21</v>
      </c>
      <c r="B27" s="95" t="s">
        <v>86</v>
      </c>
      <c r="C27" s="87"/>
      <c r="D27" s="45"/>
      <c r="E27" s="46"/>
      <c r="F27" s="61">
        <f t="shared" si="0"/>
        <v>0</v>
      </c>
      <c r="G27" s="79" t="e">
        <f>F27/F30</f>
        <v>#DIV/0!</v>
      </c>
    </row>
    <row r="28" spans="1:7" ht="14.25" customHeight="1" x14ac:dyDescent="0.2">
      <c r="A28" s="102">
        <v>22</v>
      </c>
      <c r="B28" s="96" t="s">
        <v>87</v>
      </c>
      <c r="C28" s="87"/>
      <c r="D28" s="45"/>
      <c r="E28" s="46"/>
      <c r="F28" s="61">
        <f t="shared" si="0"/>
        <v>0</v>
      </c>
      <c r="G28" s="79" t="e">
        <f>F28/F30</f>
        <v>#DIV/0!</v>
      </c>
    </row>
    <row r="29" spans="1:7" ht="15" customHeight="1" thickBot="1" x14ac:dyDescent="0.25">
      <c r="A29" s="104">
        <v>23</v>
      </c>
      <c r="B29" s="116" t="s">
        <v>88</v>
      </c>
      <c r="C29" s="87"/>
      <c r="D29" s="68"/>
      <c r="E29" s="74"/>
      <c r="F29" s="61">
        <f t="shared" si="0"/>
        <v>0</v>
      </c>
      <c r="G29" s="111" t="e">
        <f>F29/F30</f>
        <v>#DIV/0!</v>
      </c>
    </row>
    <row r="30" spans="1:7" ht="24" customHeight="1" thickBot="1" x14ac:dyDescent="0.25">
      <c r="A30" s="482" t="s">
        <v>6</v>
      </c>
      <c r="B30" s="482"/>
      <c r="C30" s="113">
        <f t="shared" ref="C30:G30" si="1">SUM(C7:C29)</f>
        <v>0</v>
      </c>
      <c r="D30" s="113">
        <f t="shared" si="1"/>
        <v>0</v>
      </c>
      <c r="E30" s="72">
        <f>SUM(E7:E29)</f>
        <v>0</v>
      </c>
      <c r="F30" s="73">
        <f t="shared" si="1"/>
        <v>0</v>
      </c>
      <c r="G30" s="112" t="e">
        <f t="shared" si="1"/>
        <v>#DIV/0!</v>
      </c>
    </row>
    <row r="31" spans="1:7" x14ac:dyDescent="0.2">
      <c r="A31" s="54"/>
      <c r="B31" s="55"/>
      <c r="C31" s="56"/>
      <c r="D31" s="56"/>
      <c r="E31" s="56"/>
      <c r="F31" s="56"/>
    </row>
    <row r="32" spans="1:7" x14ac:dyDescent="0.2">
      <c r="A32" s="30"/>
      <c r="B32" s="30"/>
      <c r="E32" s="63" t="s">
        <v>12</v>
      </c>
    </row>
    <row r="33" spans="1:5" x14ac:dyDescent="0.2">
      <c r="A33" s="478">
        <v>44910</v>
      </c>
      <c r="B33" s="478"/>
      <c r="E33" s="63" t="s">
        <v>89</v>
      </c>
    </row>
    <row r="34" spans="1:5" x14ac:dyDescent="0.2">
      <c r="B34" s="75"/>
    </row>
  </sheetData>
  <mergeCells count="8">
    <mergeCell ref="G5:G6"/>
    <mergeCell ref="C4:G4"/>
    <mergeCell ref="A33:B33"/>
    <mergeCell ref="A30:B30"/>
    <mergeCell ref="A2:F2"/>
    <mergeCell ref="A3:C3"/>
    <mergeCell ref="C5:D5"/>
    <mergeCell ref="F5:F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4"/>
  <sheetViews>
    <sheetView zoomScale="90" zoomScaleNormal="90" workbookViewId="0">
      <selection activeCell="E6" sqref="E6"/>
    </sheetView>
  </sheetViews>
  <sheetFormatPr defaultRowHeight="12.75" x14ac:dyDescent="0.2"/>
  <cols>
    <col min="1" max="1" width="5.42578125" customWidth="1"/>
    <col min="2" max="2" width="53.42578125" customWidth="1"/>
    <col min="3" max="4" width="12.7109375" customWidth="1"/>
    <col min="5" max="5" width="17.42578125" customWidth="1"/>
    <col min="6" max="6" width="12.7109375" customWidth="1"/>
    <col min="7" max="7" width="12.28515625" customWidth="1"/>
    <col min="10" max="12" width="11.5703125" bestFit="1" customWidth="1"/>
  </cols>
  <sheetData>
    <row r="1" spans="1:10" x14ac:dyDescent="0.2">
      <c r="A1" s="70" t="s">
        <v>108</v>
      </c>
      <c r="B1" s="19"/>
    </row>
    <row r="2" spans="1:10" ht="30.75" customHeight="1" x14ac:dyDescent="0.25">
      <c r="A2" s="483" t="s">
        <v>158</v>
      </c>
      <c r="B2" s="483"/>
      <c r="C2" s="483"/>
      <c r="D2" s="483"/>
      <c r="E2" s="483"/>
      <c r="F2" s="483"/>
    </row>
    <row r="3" spans="1:10" ht="11.25" customHeight="1" thickBot="1" x14ac:dyDescent="0.3">
      <c r="A3" s="445"/>
      <c r="B3" s="445"/>
      <c r="C3" s="445"/>
    </row>
    <row r="4" spans="1:10" ht="14.25" customHeight="1" x14ac:dyDescent="0.2">
      <c r="A4" s="99"/>
      <c r="B4" s="91"/>
      <c r="C4" s="458" t="s">
        <v>59</v>
      </c>
      <c r="D4" s="448"/>
      <c r="E4" s="448"/>
      <c r="F4" s="448"/>
      <c r="G4" s="449"/>
    </row>
    <row r="5" spans="1:10" ht="13.5" customHeight="1" x14ac:dyDescent="0.2">
      <c r="A5" s="100" t="s">
        <v>60</v>
      </c>
      <c r="B5" s="92" t="s">
        <v>61</v>
      </c>
      <c r="C5" s="459" t="s">
        <v>62</v>
      </c>
      <c r="D5" s="451"/>
      <c r="E5" s="376" t="s">
        <v>155</v>
      </c>
      <c r="F5" s="452" t="s">
        <v>6</v>
      </c>
      <c r="G5" s="480" t="s">
        <v>109</v>
      </c>
    </row>
    <row r="6" spans="1:10" ht="24" customHeight="1" thickBot="1" x14ac:dyDescent="0.25">
      <c r="A6" s="98"/>
      <c r="B6" s="93"/>
      <c r="C6" s="106" t="s">
        <v>63</v>
      </c>
      <c r="D6" s="77" t="s">
        <v>64</v>
      </c>
      <c r="E6" s="77" t="s">
        <v>65</v>
      </c>
      <c r="F6" s="479"/>
      <c r="G6" s="481"/>
    </row>
    <row r="7" spans="1:10" ht="14.25" customHeight="1" x14ac:dyDescent="0.2">
      <c r="A7" s="114">
        <v>1</v>
      </c>
      <c r="B7" s="94" t="s">
        <v>66</v>
      </c>
      <c r="C7" s="85"/>
      <c r="D7" s="61"/>
      <c r="E7" s="67"/>
      <c r="F7" s="59">
        <f>SUM(C7:E7)</f>
        <v>0</v>
      </c>
      <c r="G7" s="78" t="e">
        <f>F7/F30</f>
        <v>#DIV/0!</v>
      </c>
    </row>
    <row r="8" spans="1:10" ht="14.25" customHeight="1" x14ac:dyDescent="0.2">
      <c r="A8" s="102">
        <v>2</v>
      </c>
      <c r="B8" s="95" t="s">
        <v>67</v>
      </c>
      <c r="C8" s="85"/>
      <c r="D8" s="45"/>
      <c r="E8" s="46"/>
      <c r="F8" s="59">
        <f t="shared" ref="F8:F29" si="0">SUM(C8:E8)</f>
        <v>0</v>
      </c>
      <c r="G8" s="79" t="e">
        <f>F8/F30</f>
        <v>#DIV/0!</v>
      </c>
      <c r="J8" s="307"/>
    </row>
    <row r="9" spans="1:10" ht="12.75" customHeight="1" x14ac:dyDescent="0.2">
      <c r="A9" s="102">
        <v>3</v>
      </c>
      <c r="B9" s="95" t="s">
        <v>68</v>
      </c>
      <c r="C9" s="85"/>
      <c r="D9" s="45"/>
      <c r="E9" s="46"/>
      <c r="F9" s="59">
        <f t="shared" si="0"/>
        <v>0</v>
      </c>
      <c r="G9" s="79" t="e">
        <f>F9/F30</f>
        <v>#DIV/0!</v>
      </c>
      <c r="J9" s="307"/>
    </row>
    <row r="10" spans="1:10" ht="25.5" customHeight="1" x14ac:dyDescent="0.2">
      <c r="A10" s="102">
        <v>4</v>
      </c>
      <c r="B10" s="95" t="s">
        <v>69</v>
      </c>
      <c r="C10" s="85"/>
      <c r="D10" s="48"/>
      <c r="E10" s="41"/>
      <c r="F10" s="59">
        <f t="shared" si="0"/>
        <v>0</v>
      </c>
      <c r="G10" s="79" t="e">
        <f>F10/F30</f>
        <v>#DIV/0!</v>
      </c>
    </row>
    <row r="11" spans="1:10" ht="24" customHeight="1" x14ac:dyDescent="0.2">
      <c r="A11" s="102">
        <v>5</v>
      </c>
      <c r="B11" s="95" t="s">
        <v>70</v>
      </c>
      <c r="C11" s="85"/>
      <c r="D11" s="45"/>
      <c r="E11" s="46"/>
      <c r="F11" s="59">
        <f t="shared" si="0"/>
        <v>0</v>
      </c>
      <c r="G11" s="79" t="e">
        <f>F11/F30</f>
        <v>#DIV/0!</v>
      </c>
    </row>
    <row r="12" spans="1:10" ht="12.75" customHeight="1" x14ac:dyDescent="0.2">
      <c r="A12" s="102">
        <v>6</v>
      </c>
      <c r="B12" s="95" t="s">
        <v>71</v>
      </c>
      <c r="C12" s="85"/>
      <c r="D12" s="40"/>
      <c r="E12" s="41"/>
      <c r="F12" s="59">
        <f t="shared" si="0"/>
        <v>0</v>
      </c>
      <c r="G12" s="79" t="e">
        <f>F12/F30</f>
        <v>#DIV/0!</v>
      </c>
    </row>
    <row r="13" spans="1:10" ht="24" customHeight="1" x14ac:dyDescent="0.2">
      <c r="A13" s="102">
        <v>7</v>
      </c>
      <c r="B13" s="95" t="s">
        <v>72</v>
      </c>
      <c r="C13" s="85"/>
      <c r="D13" s="40"/>
      <c r="E13" s="41"/>
      <c r="F13" s="59">
        <f t="shared" si="0"/>
        <v>0</v>
      </c>
      <c r="G13" s="79" t="e">
        <f>F13/F30</f>
        <v>#DIV/0!</v>
      </c>
    </row>
    <row r="14" spans="1:10" ht="14.25" customHeight="1" x14ac:dyDescent="0.2">
      <c r="A14" s="102">
        <v>8</v>
      </c>
      <c r="B14" s="95" t="s">
        <v>73</v>
      </c>
      <c r="C14" s="85"/>
      <c r="D14" s="40"/>
      <c r="E14" s="41"/>
      <c r="F14" s="59">
        <f t="shared" si="0"/>
        <v>0</v>
      </c>
      <c r="G14" s="79" t="e">
        <f>F14/F30</f>
        <v>#DIV/0!</v>
      </c>
    </row>
    <row r="15" spans="1:10" ht="24" customHeight="1" x14ac:dyDescent="0.2">
      <c r="A15" s="102">
        <v>9</v>
      </c>
      <c r="B15" s="95" t="s">
        <v>74</v>
      </c>
      <c r="C15" s="85"/>
      <c r="D15" s="45"/>
      <c r="E15" s="46"/>
      <c r="F15" s="59">
        <f t="shared" si="0"/>
        <v>0</v>
      </c>
      <c r="G15" s="79" t="e">
        <f>F15/F30</f>
        <v>#DIV/0!</v>
      </c>
    </row>
    <row r="16" spans="1:10" ht="15" customHeight="1" x14ac:dyDescent="0.2">
      <c r="A16" s="102">
        <v>10</v>
      </c>
      <c r="B16" s="95" t="s">
        <v>75</v>
      </c>
      <c r="C16" s="85"/>
      <c r="D16" s="45"/>
      <c r="E16" s="46"/>
      <c r="F16" s="59">
        <f t="shared" si="0"/>
        <v>0</v>
      </c>
      <c r="G16" s="79" t="e">
        <f>F16/F30</f>
        <v>#DIV/0!</v>
      </c>
    </row>
    <row r="17" spans="1:12" ht="15" customHeight="1" x14ac:dyDescent="0.2">
      <c r="A17" s="102">
        <v>11</v>
      </c>
      <c r="B17" s="95" t="s">
        <v>76</v>
      </c>
      <c r="C17" s="85"/>
      <c r="D17" s="45"/>
      <c r="E17" s="41"/>
      <c r="F17" s="59">
        <f t="shared" si="0"/>
        <v>0</v>
      </c>
      <c r="G17" s="79" t="e">
        <f>F17/F30</f>
        <v>#DIV/0!</v>
      </c>
    </row>
    <row r="18" spans="1:12" ht="15" customHeight="1" x14ac:dyDescent="0.2">
      <c r="A18" s="102">
        <v>12</v>
      </c>
      <c r="B18" s="95" t="s">
        <v>77</v>
      </c>
      <c r="C18" s="85"/>
      <c r="D18" s="45"/>
      <c r="E18" s="46"/>
      <c r="F18" s="59">
        <f t="shared" si="0"/>
        <v>0</v>
      </c>
      <c r="G18" s="79" t="e">
        <f>F18/F30</f>
        <v>#DIV/0!</v>
      </c>
    </row>
    <row r="19" spans="1:12" ht="15" customHeight="1" x14ac:dyDescent="0.2">
      <c r="A19" s="102">
        <v>13</v>
      </c>
      <c r="B19" s="95" t="s">
        <v>78</v>
      </c>
      <c r="C19" s="85"/>
      <c r="D19" s="45"/>
      <c r="E19" s="46"/>
      <c r="F19" s="59">
        <f t="shared" si="0"/>
        <v>0</v>
      </c>
      <c r="G19" s="79" t="e">
        <f>F19/F30</f>
        <v>#DIV/0!</v>
      </c>
    </row>
    <row r="20" spans="1:12" ht="14.25" customHeight="1" x14ac:dyDescent="0.2">
      <c r="A20" s="102">
        <v>14</v>
      </c>
      <c r="B20" s="95" t="s">
        <v>79</v>
      </c>
      <c r="C20" s="85"/>
      <c r="D20" s="45"/>
      <c r="E20" s="46"/>
      <c r="F20" s="59">
        <f t="shared" si="0"/>
        <v>0</v>
      </c>
      <c r="G20" s="79" t="e">
        <f>F20/F30</f>
        <v>#DIV/0!</v>
      </c>
    </row>
    <row r="21" spans="1:12" ht="23.25" customHeight="1" x14ac:dyDescent="0.2">
      <c r="A21" s="103">
        <v>15</v>
      </c>
      <c r="B21" s="95" t="s">
        <v>80</v>
      </c>
      <c r="C21" s="85"/>
      <c r="D21" s="45"/>
      <c r="E21" s="46"/>
      <c r="F21" s="59">
        <f t="shared" si="0"/>
        <v>0</v>
      </c>
      <c r="G21" s="79" t="e">
        <f>F21/F30</f>
        <v>#DIV/0!</v>
      </c>
      <c r="K21" s="124"/>
    </row>
    <row r="22" spans="1:12" ht="15" customHeight="1" x14ac:dyDescent="0.2">
      <c r="A22" s="102">
        <v>16</v>
      </c>
      <c r="B22" s="95" t="s">
        <v>81</v>
      </c>
      <c r="C22" s="85"/>
      <c r="D22" s="45"/>
      <c r="E22" s="46"/>
      <c r="F22" s="59">
        <f t="shared" si="0"/>
        <v>0</v>
      </c>
      <c r="G22" s="79" t="e">
        <f>F22/F30</f>
        <v>#DIV/0!</v>
      </c>
    </row>
    <row r="23" spans="1:12" ht="27" customHeight="1" x14ac:dyDescent="0.2">
      <c r="A23" s="103">
        <v>17</v>
      </c>
      <c r="B23" s="95" t="s">
        <v>82</v>
      </c>
      <c r="C23" s="85"/>
      <c r="D23" s="45"/>
      <c r="E23" s="46"/>
      <c r="F23" s="59">
        <f t="shared" si="0"/>
        <v>0</v>
      </c>
      <c r="G23" s="79" t="e">
        <f>F23/F30</f>
        <v>#DIV/0!</v>
      </c>
    </row>
    <row r="24" spans="1:12" ht="17.25" customHeight="1" x14ac:dyDescent="0.2">
      <c r="A24" s="102">
        <v>18</v>
      </c>
      <c r="B24" s="95" t="s">
        <v>83</v>
      </c>
      <c r="C24" s="85"/>
      <c r="D24" s="45"/>
      <c r="E24" s="46"/>
      <c r="F24" s="59">
        <f t="shared" si="0"/>
        <v>0</v>
      </c>
      <c r="G24" s="79" t="e">
        <f>F24/F30</f>
        <v>#DIV/0!</v>
      </c>
    </row>
    <row r="25" spans="1:12" ht="15.75" customHeight="1" x14ac:dyDescent="0.2">
      <c r="A25" s="102">
        <v>19</v>
      </c>
      <c r="B25" s="95" t="s">
        <v>84</v>
      </c>
      <c r="C25" s="85"/>
      <c r="D25" s="45"/>
      <c r="E25" s="46"/>
      <c r="F25" s="59">
        <f t="shared" si="0"/>
        <v>0</v>
      </c>
      <c r="G25" s="79" t="e">
        <f>F25/F30</f>
        <v>#DIV/0!</v>
      </c>
    </row>
    <row r="26" spans="1:12" ht="54.75" customHeight="1" x14ac:dyDescent="0.2">
      <c r="A26" s="103">
        <v>20</v>
      </c>
      <c r="B26" s="95" t="s">
        <v>85</v>
      </c>
      <c r="C26" s="85"/>
      <c r="D26" s="45"/>
      <c r="E26" s="46"/>
      <c r="F26" s="59">
        <f t="shared" si="0"/>
        <v>0</v>
      </c>
      <c r="G26" s="79" t="e">
        <f>F26/F30</f>
        <v>#DIV/0!</v>
      </c>
    </row>
    <row r="27" spans="1:12" ht="16.5" customHeight="1" x14ac:dyDescent="0.2">
      <c r="A27" s="102">
        <v>21</v>
      </c>
      <c r="B27" s="95" t="s">
        <v>86</v>
      </c>
      <c r="C27" s="85"/>
      <c r="D27" s="45"/>
      <c r="E27" s="46"/>
      <c r="F27" s="59">
        <f t="shared" si="0"/>
        <v>0</v>
      </c>
      <c r="G27" s="79" t="e">
        <f>F27/F30</f>
        <v>#DIV/0!</v>
      </c>
      <c r="J27" s="124"/>
    </row>
    <row r="28" spans="1:12" ht="14.25" customHeight="1" x14ac:dyDescent="0.2">
      <c r="A28" s="102">
        <v>22</v>
      </c>
      <c r="B28" s="96" t="s">
        <v>87</v>
      </c>
      <c r="C28" s="85"/>
      <c r="D28" s="45"/>
      <c r="E28" s="46"/>
      <c r="F28" s="59">
        <f t="shared" si="0"/>
        <v>0</v>
      </c>
      <c r="G28" s="79" t="e">
        <f>F28/F30</f>
        <v>#DIV/0!</v>
      </c>
      <c r="I28" s="308"/>
    </row>
    <row r="29" spans="1:12" ht="15" customHeight="1" thickBot="1" x14ac:dyDescent="0.25">
      <c r="A29" s="104">
        <v>23</v>
      </c>
      <c r="B29" s="116" t="s">
        <v>88</v>
      </c>
      <c r="C29" s="85"/>
      <c r="D29" s="68"/>
      <c r="E29" s="74"/>
      <c r="F29" s="59">
        <f t="shared" si="0"/>
        <v>0</v>
      </c>
      <c r="G29" s="80" t="e">
        <f>F29/F30</f>
        <v>#DIV/0!</v>
      </c>
      <c r="I29" s="308"/>
      <c r="J29" s="307"/>
      <c r="L29" s="124"/>
    </row>
    <row r="30" spans="1:12" ht="24" customHeight="1" thickBot="1" x14ac:dyDescent="0.25">
      <c r="A30" s="482" t="s">
        <v>6</v>
      </c>
      <c r="B30" s="482"/>
      <c r="C30" s="113">
        <f>SUM(C7:C29)</f>
        <v>0</v>
      </c>
      <c r="D30" s="72">
        <f>SUM(D7:D29)</f>
        <v>0</v>
      </c>
      <c r="E30" s="72">
        <f>SUM(E7:E29)</f>
        <v>0</v>
      </c>
      <c r="F30" s="309">
        <f>SUM(F7:F29)</f>
        <v>0</v>
      </c>
      <c r="G30" s="310" t="e">
        <f t="shared" ref="G30" si="1">SUM(G7:G29)</f>
        <v>#DIV/0!</v>
      </c>
      <c r="J30" s="307"/>
      <c r="K30" s="124"/>
    </row>
    <row r="31" spans="1:12" x14ac:dyDescent="0.2">
      <c r="A31" s="54"/>
      <c r="B31" s="55"/>
      <c r="C31" s="56"/>
      <c r="D31" s="56"/>
      <c r="E31" s="56"/>
      <c r="F31" s="56"/>
      <c r="I31" s="122"/>
    </row>
    <row r="32" spans="1:12" x14ac:dyDescent="0.2">
      <c r="A32" s="30"/>
      <c r="B32" s="30"/>
      <c r="E32" s="63" t="s">
        <v>12</v>
      </c>
    </row>
    <row r="33" spans="1:5" x14ac:dyDescent="0.2">
      <c r="A33" s="478">
        <v>44945</v>
      </c>
      <c r="B33" s="478"/>
      <c r="E33" s="63" t="s">
        <v>89</v>
      </c>
    </row>
    <row r="34" spans="1:5" x14ac:dyDescent="0.2">
      <c r="B34" s="75"/>
    </row>
  </sheetData>
  <mergeCells count="8">
    <mergeCell ref="G5:G6"/>
    <mergeCell ref="C4:G4"/>
    <mergeCell ref="A30:B30"/>
    <mergeCell ref="A33:B33"/>
    <mergeCell ref="A2:F2"/>
    <mergeCell ref="A3:C3"/>
    <mergeCell ref="C5:D5"/>
    <mergeCell ref="F5:F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>
      <selection activeCell="E6" sqref="E6"/>
    </sheetView>
  </sheetViews>
  <sheetFormatPr defaultRowHeight="12.75" x14ac:dyDescent="0.2"/>
  <cols>
    <col min="1" max="1" width="5.42578125" customWidth="1"/>
    <col min="2" max="2" width="52.7109375" customWidth="1"/>
    <col min="3" max="4" width="12.7109375" customWidth="1"/>
    <col min="5" max="5" width="16.5703125" customWidth="1"/>
    <col min="6" max="6" width="12.7109375" customWidth="1"/>
    <col min="7" max="7" width="12.5703125" customWidth="1"/>
  </cols>
  <sheetData>
    <row r="1" spans="1:7" x14ac:dyDescent="0.2">
      <c r="A1" s="70" t="s">
        <v>115</v>
      </c>
      <c r="B1" s="19"/>
    </row>
    <row r="2" spans="1:7" ht="30.75" customHeight="1" x14ac:dyDescent="0.25">
      <c r="A2" s="483" t="s">
        <v>159</v>
      </c>
      <c r="B2" s="483"/>
      <c r="C2" s="483"/>
      <c r="D2" s="483"/>
      <c r="E2" s="483"/>
      <c r="F2" s="483"/>
    </row>
    <row r="3" spans="1:7" ht="11.25" customHeight="1" thickBot="1" x14ac:dyDescent="0.3">
      <c r="A3" s="445"/>
      <c r="B3" s="445"/>
      <c r="C3" s="445"/>
    </row>
    <row r="4" spans="1:7" ht="14.25" customHeight="1" x14ac:dyDescent="0.2">
      <c r="A4" s="99"/>
      <c r="B4" s="91"/>
      <c r="C4" s="463" t="s">
        <v>59</v>
      </c>
      <c r="D4" s="463"/>
      <c r="E4" s="463"/>
      <c r="F4" s="463"/>
      <c r="G4" s="486"/>
    </row>
    <row r="5" spans="1:7" ht="13.5" customHeight="1" x14ac:dyDescent="0.2">
      <c r="A5" s="100" t="s">
        <v>60</v>
      </c>
      <c r="B5" s="92" t="s">
        <v>61</v>
      </c>
      <c r="C5" s="466" t="s">
        <v>62</v>
      </c>
      <c r="D5" s="459"/>
      <c r="E5" s="377" t="s">
        <v>155</v>
      </c>
      <c r="F5" s="484" t="s">
        <v>6</v>
      </c>
      <c r="G5" s="480" t="s">
        <v>109</v>
      </c>
    </row>
    <row r="6" spans="1:7" ht="24" customHeight="1" thickBot="1" x14ac:dyDescent="0.25">
      <c r="A6" s="98"/>
      <c r="B6" s="98"/>
      <c r="C6" s="43" t="s">
        <v>63</v>
      </c>
      <c r="D6" s="44" t="s">
        <v>64</v>
      </c>
      <c r="E6" s="77" t="s">
        <v>65</v>
      </c>
      <c r="F6" s="485"/>
      <c r="G6" s="481"/>
    </row>
    <row r="7" spans="1:7" ht="14.25" customHeight="1" x14ac:dyDescent="0.2">
      <c r="A7" s="114">
        <v>1</v>
      </c>
      <c r="B7" s="115" t="s">
        <v>66</v>
      </c>
      <c r="C7" s="117"/>
      <c r="D7" s="71"/>
      <c r="E7" s="66"/>
      <c r="F7" s="71">
        <f t="shared" ref="F7:F29" si="0">SUM(C7+D7+E7)</f>
        <v>0</v>
      </c>
      <c r="G7" s="79" t="e">
        <f>F7/F30</f>
        <v>#DIV/0!</v>
      </c>
    </row>
    <row r="8" spans="1:7" ht="14.25" customHeight="1" x14ac:dyDescent="0.2">
      <c r="A8" s="102">
        <v>2</v>
      </c>
      <c r="B8" s="95" t="s">
        <v>67</v>
      </c>
      <c r="C8" s="86"/>
      <c r="D8" s="45"/>
      <c r="E8" s="46"/>
      <c r="F8" s="45">
        <f t="shared" si="0"/>
        <v>0</v>
      </c>
      <c r="G8" s="79" t="e">
        <f>F8/F30</f>
        <v>#DIV/0!</v>
      </c>
    </row>
    <row r="9" spans="1:7" ht="12.75" customHeight="1" x14ac:dyDescent="0.2">
      <c r="A9" s="102">
        <v>3</v>
      </c>
      <c r="B9" s="95" t="s">
        <v>68</v>
      </c>
      <c r="C9" s="86"/>
      <c r="D9" s="45"/>
      <c r="E9" s="46"/>
      <c r="F9" s="45">
        <f t="shared" si="0"/>
        <v>0</v>
      </c>
      <c r="G9" s="79" t="e">
        <f>F9/F30</f>
        <v>#DIV/0!</v>
      </c>
    </row>
    <row r="10" spans="1:7" ht="27" customHeight="1" x14ac:dyDescent="0.2">
      <c r="A10" s="102">
        <v>4</v>
      </c>
      <c r="B10" s="95" t="s">
        <v>69</v>
      </c>
      <c r="C10" s="87"/>
      <c r="D10" s="48"/>
      <c r="E10" s="41"/>
      <c r="F10" s="45">
        <f t="shared" si="0"/>
        <v>0</v>
      </c>
      <c r="G10" s="79" t="e">
        <f>F10/F30</f>
        <v>#DIV/0!</v>
      </c>
    </row>
    <row r="11" spans="1:7" ht="24" customHeight="1" x14ac:dyDescent="0.2">
      <c r="A11" s="102">
        <v>5</v>
      </c>
      <c r="B11" s="95" t="s">
        <v>70</v>
      </c>
      <c r="C11" s="87"/>
      <c r="D11" s="45"/>
      <c r="E11" s="46"/>
      <c r="F11" s="45">
        <f t="shared" si="0"/>
        <v>0</v>
      </c>
      <c r="G11" s="79" t="e">
        <f>F11/F30</f>
        <v>#DIV/0!</v>
      </c>
    </row>
    <row r="12" spans="1:7" ht="12.75" customHeight="1" x14ac:dyDescent="0.2">
      <c r="A12" s="102">
        <v>6</v>
      </c>
      <c r="B12" s="95" t="s">
        <v>71</v>
      </c>
      <c r="C12" s="87"/>
      <c r="D12" s="40"/>
      <c r="E12" s="41"/>
      <c r="F12" s="45">
        <f t="shared" si="0"/>
        <v>0</v>
      </c>
      <c r="G12" s="79" t="e">
        <f>F12/F30</f>
        <v>#DIV/0!</v>
      </c>
    </row>
    <row r="13" spans="1:7" ht="24" customHeight="1" x14ac:dyDescent="0.2">
      <c r="A13" s="102">
        <v>7</v>
      </c>
      <c r="B13" s="95" t="s">
        <v>72</v>
      </c>
      <c r="C13" s="87"/>
      <c r="D13" s="40"/>
      <c r="E13" s="41"/>
      <c r="F13" s="45">
        <f t="shared" si="0"/>
        <v>0</v>
      </c>
      <c r="G13" s="79" t="e">
        <f>F13/F30</f>
        <v>#DIV/0!</v>
      </c>
    </row>
    <row r="14" spans="1:7" ht="14.25" customHeight="1" x14ac:dyDescent="0.2">
      <c r="A14" s="102">
        <v>8</v>
      </c>
      <c r="B14" s="95" t="s">
        <v>73</v>
      </c>
      <c r="C14" s="87"/>
      <c r="D14" s="40"/>
      <c r="E14" s="41"/>
      <c r="F14" s="45">
        <f t="shared" si="0"/>
        <v>0</v>
      </c>
      <c r="G14" s="79" t="e">
        <f>F14/F30</f>
        <v>#DIV/0!</v>
      </c>
    </row>
    <row r="15" spans="1:7" ht="25.5" x14ac:dyDescent="0.2">
      <c r="A15" s="102">
        <v>9</v>
      </c>
      <c r="B15" s="95" t="s">
        <v>74</v>
      </c>
      <c r="C15" s="87"/>
      <c r="D15" s="45"/>
      <c r="E15" s="46"/>
      <c r="F15" s="45">
        <f t="shared" si="0"/>
        <v>0</v>
      </c>
      <c r="G15" s="79" t="e">
        <f>F15/F30</f>
        <v>#DIV/0!</v>
      </c>
    </row>
    <row r="16" spans="1:7" ht="15" customHeight="1" x14ac:dyDescent="0.2">
      <c r="A16" s="102">
        <v>10</v>
      </c>
      <c r="B16" s="95" t="s">
        <v>75</v>
      </c>
      <c r="C16" s="87"/>
      <c r="D16" s="45"/>
      <c r="E16" s="46"/>
      <c r="F16" s="45">
        <f t="shared" si="0"/>
        <v>0</v>
      </c>
      <c r="G16" s="79" t="e">
        <f>F16/F30</f>
        <v>#DIV/0!</v>
      </c>
    </row>
    <row r="17" spans="1:7" ht="15" customHeight="1" x14ac:dyDescent="0.2">
      <c r="A17" s="102">
        <v>11</v>
      </c>
      <c r="B17" s="95" t="s">
        <v>76</v>
      </c>
      <c r="C17" s="87"/>
      <c r="D17" s="45"/>
      <c r="E17" s="41"/>
      <c r="F17" s="45">
        <f t="shared" si="0"/>
        <v>0</v>
      </c>
      <c r="G17" s="79" t="e">
        <f>F17/F30</f>
        <v>#DIV/0!</v>
      </c>
    </row>
    <row r="18" spans="1:7" ht="15" customHeight="1" x14ac:dyDescent="0.2">
      <c r="A18" s="102">
        <v>12</v>
      </c>
      <c r="B18" s="95" t="s">
        <v>77</v>
      </c>
      <c r="C18" s="87"/>
      <c r="D18" s="45"/>
      <c r="E18" s="46"/>
      <c r="F18" s="45">
        <f t="shared" si="0"/>
        <v>0</v>
      </c>
      <c r="G18" s="79" t="e">
        <f>F18/F30</f>
        <v>#DIV/0!</v>
      </c>
    </row>
    <row r="19" spans="1:7" ht="15" customHeight="1" x14ac:dyDescent="0.2">
      <c r="A19" s="102">
        <v>13</v>
      </c>
      <c r="B19" s="95" t="s">
        <v>78</v>
      </c>
      <c r="C19" s="87"/>
      <c r="D19" s="45"/>
      <c r="E19" s="46"/>
      <c r="F19" s="45">
        <f t="shared" si="0"/>
        <v>0</v>
      </c>
      <c r="G19" s="79" t="e">
        <f>F19/F30</f>
        <v>#DIV/0!</v>
      </c>
    </row>
    <row r="20" spans="1:7" ht="14.25" customHeight="1" x14ac:dyDescent="0.2">
      <c r="A20" s="102">
        <v>14</v>
      </c>
      <c r="B20" s="95" t="s">
        <v>79</v>
      </c>
      <c r="C20" s="87"/>
      <c r="D20" s="45"/>
      <c r="E20" s="46"/>
      <c r="F20" s="45">
        <f t="shared" si="0"/>
        <v>0</v>
      </c>
      <c r="G20" s="79" t="e">
        <f>F20/F30</f>
        <v>#DIV/0!</v>
      </c>
    </row>
    <row r="21" spans="1:7" ht="25.5" customHeight="1" x14ac:dyDescent="0.2">
      <c r="A21" s="103">
        <v>15</v>
      </c>
      <c r="B21" s="95" t="s">
        <v>80</v>
      </c>
      <c r="C21" s="87"/>
      <c r="D21" s="45"/>
      <c r="E21" s="46"/>
      <c r="F21" s="45">
        <f t="shared" si="0"/>
        <v>0</v>
      </c>
      <c r="G21" s="79" t="e">
        <f>F21/F30</f>
        <v>#DIV/0!</v>
      </c>
    </row>
    <row r="22" spans="1:7" ht="15" customHeight="1" x14ac:dyDescent="0.2">
      <c r="A22" s="102">
        <v>16</v>
      </c>
      <c r="B22" s="95" t="s">
        <v>81</v>
      </c>
      <c r="C22" s="87"/>
      <c r="D22" s="45"/>
      <c r="E22" s="46"/>
      <c r="F22" s="45">
        <f t="shared" si="0"/>
        <v>0</v>
      </c>
      <c r="G22" s="79" t="e">
        <f>F22/F30</f>
        <v>#DIV/0!</v>
      </c>
    </row>
    <row r="23" spans="1:7" ht="25.5" x14ac:dyDescent="0.2">
      <c r="A23" s="103">
        <v>17</v>
      </c>
      <c r="B23" s="95" t="s">
        <v>82</v>
      </c>
      <c r="C23" s="87"/>
      <c r="D23" s="45"/>
      <c r="E23" s="46"/>
      <c r="F23" s="45">
        <f t="shared" si="0"/>
        <v>0</v>
      </c>
      <c r="G23" s="79" t="e">
        <f>F23/F30</f>
        <v>#DIV/0!</v>
      </c>
    </row>
    <row r="24" spans="1:7" ht="17.25" customHeight="1" x14ac:dyDescent="0.2">
      <c r="A24" s="102">
        <v>18</v>
      </c>
      <c r="B24" s="95" t="s">
        <v>83</v>
      </c>
      <c r="C24" s="87"/>
      <c r="D24" s="45"/>
      <c r="E24" s="46"/>
      <c r="F24" s="45">
        <f t="shared" si="0"/>
        <v>0</v>
      </c>
      <c r="G24" s="79" t="e">
        <f>F24/F30</f>
        <v>#DIV/0!</v>
      </c>
    </row>
    <row r="25" spans="1:7" ht="15.75" customHeight="1" x14ac:dyDescent="0.2">
      <c r="A25" s="102">
        <v>19</v>
      </c>
      <c r="B25" s="95" t="s">
        <v>84</v>
      </c>
      <c r="C25" s="87"/>
      <c r="D25" s="45"/>
      <c r="E25" s="46"/>
      <c r="F25" s="45">
        <f t="shared" si="0"/>
        <v>0</v>
      </c>
      <c r="G25" s="79" t="e">
        <f>F25/F30</f>
        <v>#DIV/0!</v>
      </c>
    </row>
    <row r="26" spans="1:7" ht="37.5" customHeight="1" x14ac:dyDescent="0.2">
      <c r="A26" s="103">
        <v>20</v>
      </c>
      <c r="B26" s="95" t="s">
        <v>85</v>
      </c>
      <c r="C26" s="87"/>
      <c r="D26" s="45"/>
      <c r="E26" s="46"/>
      <c r="F26" s="45">
        <f t="shared" si="0"/>
        <v>0</v>
      </c>
      <c r="G26" s="79" t="e">
        <f>F26/F30</f>
        <v>#DIV/0!</v>
      </c>
    </row>
    <row r="27" spans="1:7" ht="16.5" customHeight="1" x14ac:dyDescent="0.2">
      <c r="A27" s="102">
        <v>21</v>
      </c>
      <c r="B27" s="95" t="s">
        <v>86</v>
      </c>
      <c r="C27" s="87"/>
      <c r="D27" s="45"/>
      <c r="E27" s="46"/>
      <c r="F27" s="45">
        <f t="shared" si="0"/>
        <v>0</v>
      </c>
      <c r="G27" s="79" t="e">
        <f>F27/F30</f>
        <v>#DIV/0!</v>
      </c>
    </row>
    <row r="28" spans="1:7" ht="14.25" customHeight="1" x14ac:dyDescent="0.2">
      <c r="A28" s="102">
        <v>22</v>
      </c>
      <c r="B28" s="96" t="s">
        <v>87</v>
      </c>
      <c r="C28" s="87"/>
      <c r="D28" s="45"/>
      <c r="E28" s="46"/>
      <c r="F28" s="45">
        <f t="shared" si="0"/>
        <v>0</v>
      </c>
      <c r="G28" s="79" t="e">
        <f>F28/F30</f>
        <v>#DIV/0!</v>
      </c>
    </row>
    <row r="29" spans="1:7" ht="15" customHeight="1" thickBot="1" x14ac:dyDescent="0.25">
      <c r="A29" s="104">
        <v>23</v>
      </c>
      <c r="B29" s="116" t="s">
        <v>88</v>
      </c>
      <c r="C29" s="365"/>
      <c r="D29" s="68"/>
      <c r="E29" s="74"/>
      <c r="F29" s="68">
        <f t="shared" si="0"/>
        <v>0</v>
      </c>
      <c r="G29" s="111" t="e">
        <f>F29/F30</f>
        <v>#DIV/0!</v>
      </c>
    </row>
    <row r="30" spans="1:7" ht="24" customHeight="1" thickBot="1" x14ac:dyDescent="0.25">
      <c r="A30" s="482" t="s">
        <v>6</v>
      </c>
      <c r="B30" s="482"/>
      <c r="C30" s="366">
        <f t="shared" ref="C30:G30" si="1">SUM(C7:C29)</f>
        <v>0</v>
      </c>
      <c r="D30" s="72">
        <f t="shared" si="1"/>
        <v>0</v>
      </c>
      <c r="E30" s="72">
        <f t="shared" si="1"/>
        <v>0</v>
      </c>
      <c r="F30" s="73">
        <f t="shared" si="1"/>
        <v>0</v>
      </c>
      <c r="G30" s="112" t="e">
        <f t="shared" si="1"/>
        <v>#DIV/0!</v>
      </c>
    </row>
    <row r="31" spans="1:7" x14ac:dyDescent="0.2">
      <c r="A31" s="54"/>
      <c r="B31" s="55"/>
      <c r="C31" s="56"/>
      <c r="D31" s="56"/>
      <c r="E31" s="56"/>
      <c r="F31" s="56"/>
    </row>
    <row r="32" spans="1:7" x14ac:dyDescent="0.2">
      <c r="A32" s="30"/>
      <c r="B32" s="30"/>
      <c r="E32" s="63" t="s">
        <v>12</v>
      </c>
    </row>
    <row r="33" spans="1:5" x14ac:dyDescent="0.2">
      <c r="A33" s="478">
        <v>44972</v>
      </c>
      <c r="B33" s="478"/>
      <c r="E33" s="63" t="s">
        <v>89</v>
      </c>
    </row>
    <row r="34" spans="1:5" x14ac:dyDescent="0.2">
      <c r="B34" s="75"/>
    </row>
  </sheetData>
  <mergeCells count="8">
    <mergeCell ref="A30:B30"/>
    <mergeCell ref="A33:B33"/>
    <mergeCell ref="G5:G6"/>
    <mergeCell ref="A2:F2"/>
    <mergeCell ref="A3:C3"/>
    <mergeCell ref="C5:D5"/>
    <mergeCell ref="F5:F6"/>
    <mergeCell ref="C4:G4"/>
  </mergeCells>
  <pageMargins left="0.70866141732283472" right="0.70866141732283472" top="0.35433070866141736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zoomScale="80" zoomScaleNormal="80" zoomScaleSheetLayoutView="100" workbookViewId="0">
      <selection activeCell="H18" sqref="H18:N24"/>
    </sheetView>
  </sheetViews>
  <sheetFormatPr defaultRowHeight="12.75" x14ac:dyDescent="0.2"/>
  <cols>
    <col min="1" max="1" width="14.85546875" customWidth="1"/>
    <col min="4" max="4" width="9.7109375" customWidth="1"/>
    <col min="9" max="9" width="8.85546875" customWidth="1"/>
    <col min="10" max="10" width="9.5703125" customWidth="1"/>
    <col min="13" max="13" width="8.5703125" customWidth="1"/>
    <col min="14" max="14" width="10.7109375" customWidth="1"/>
  </cols>
  <sheetData>
    <row r="1" spans="1:14" x14ac:dyDescent="0.2">
      <c r="A1" s="70" t="s">
        <v>94</v>
      </c>
      <c r="L1" s="381"/>
      <c r="M1" s="381"/>
      <c r="N1" s="381"/>
    </row>
    <row r="2" spans="1:14" x14ac:dyDescent="0.2">
      <c r="A2" s="389" t="s">
        <v>49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x14ac:dyDescent="0.2">
      <c r="A3" s="390" t="s">
        <v>136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4" ht="13.5" thickBot="1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95" customHeight="1" x14ac:dyDescent="0.2">
      <c r="A5" s="385" t="s">
        <v>0</v>
      </c>
      <c r="B5" s="391">
        <v>2022</v>
      </c>
      <c r="C5" s="391"/>
      <c r="D5" s="391"/>
      <c r="E5" s="391"/>
      <c r="F5" s="391"/>
      <c r="G5" s="391"/>
      <c r="H5" s="391">
        <v>2023</v>
      </c>
      <c r="I5" s="391"/>
      <c r="J5" s="391"/>
      <c r="K5" s="391"/>
      <c r="L5" s="391"/>
      <c r="M5" s="391"/>
      <c r="N5" s="392" t="s">
        <v>112</v>
      </c>
    </row>
    <row r="6" spans="1:14" ht="21" customHeight="1" x14ac:dyDescent="0.2">
      <c r="A6" s="386"/>
      <c r="B6" s="130" t="s">
        <v>1</v>
      </c>
      <c r="C6" s="130" t="s">
        <v>2</v>
      </c>
      <c r="D6" s="130" t="s">
        <v>3</v>
      </c>
      <c r="E6" s="130" t="s">
        <v>4</v>
      </c>
      <c r="F6" s="130" t="s">
        <v>5</v>
      </c>
      <c r="G6" s="130" t="s">
        <v>6</v>
      </c>
      <c r="H6" s="130" t="s">
        <v>1</v>
      </c>
      <c r="I6" s="130" t="s">
        <v>2</v>
      </c>
      <c r="J6" s="130" t="s">
        <v>3</v>
      </c>
      <c r="K6" s="130" t="s">
        <v>4</v>
      </c>
      <c r="L6" s="130" t="s">
        <v>5</v>
      </c>
      <c r="M6" s="130" t="s">
        <v>6</v>
      </c>
      <c r="N6" s="393"/>
    </row>
    <row r="7" spans="1:14" ht="15.95" customHeight="1" x14ac:dyDescent="0.2">
      <c r="A7" s="10" t="s">
        <v>19</v>
      </c>
      <c r="B7" s="11">
        <v>2904</v>
      </c>
      <c r="C7" s="11">
        <v>2277</v>
      </c>
      <c r="D7" s="11">
        <v>8002</v>
      </c>
      <c r="E7" s="11">
        <v>3441</v>
      </c>
      <c r="F7" s="11">
        <v>5091</v>
      </c>
      <c r="G7" s="289">
        <v>21715</v>
      </c>
      <c r="H7" s="11">
        <f>'κατά επαρχία και φύλο το 2023'!B7+'κατά επαρχία και φύλο το 2023'!I7</f>
        <v>13279</v>
      </c>
      <c r="I7" s="11">
        <f>'κατά επαρχία και φύλο το 2023'!C7+'κατά επαρχία και φύλο το 2023'!J7</f>
        <v>864</v>
      </c>
      <c r="J7" s="11">
        <f>'κατά επαρχία και φύλο το 2023'!D7+'κατά επαρχία και φύλο το 2023'!K7</f>
        <v>4166</v>
      </c>
      <c r="K7" s="11">
        <f>'κατά επαρχία και φύλο το 2023'!E7+'κατά επαρχία και φύλο το 2023'!L7</f>
        <v>1445</v>
      </c>
      <c r="L7" s="11">
        <f>'κατά επαρχία και φύλο το 2023'!F7+'κατά επαρχία και φύλο το 2023'!M7</f>
        <v>2736</v>
      </c>
      <c r="M7" s="289">
        <f t="shared" ref="M7:M11" si="0">SUM(H7:L7)</f>
        <v>22490</v>
      </c>
      <c r="N7" s="131">
        <f t="shared" ref="N7:N14" si="1">(M7/G7)-1</f>
        <v>3.5689615473175174E-2</v>
      </c>
    </row>
    <row r="8" spans="1:14" ht="15.95" customHeight="1" x14ac:dyDescent="0.2">
      <c r="A8" s="10" t="s">
        <v>20</v>
      </c>
      <c r="B8" s="11">
        <v>2981</v>
      </c>
      <c r="C8" s="11">
        <v>2302</v>
      </c>
      <c r="D8" s="11">
        <v>7896</v>
      </c>
      <c r="E8" s="11">
        <v>2527</v>
      </c>
      <c r="F8" s="11">
        <v>4662</v>
      </c>
      <c r="G8" s="289">
        <v>20368</v>
      </c>
      <c r="H8" s="11">
        <f>'κατά επαρχία και φύλο το 2023'!B8+'κατά επαρχία και φύλο το 2023'!I8</f>
        <v>12893</v>
      </c>
      <c r="I8" s="11">
        <f>'κατά επαρχία και φύλο το 2023'!C8+'κατά επαρχία και φύλο το 2023'!J8</f>
        <v>712</v>
      </c>
      <c r="J8" s="11">
        <f>'κατά επαρχία και φύλο το 2023'!D8+'κατά επαρχία και φύλο το 2023'!K8</f>
        <v>4156</v>
      </c>
      <c r="K8" s="11">
        <f>'κατά επαρχία και φύλο το 2023'!E8+'κατά επαρχία και φύλο το 2023'!L8</f>
        <v>1215</v>
      </c>
      <c r="L8" s="11">
        <f>'κατά επαρχία και φύλο το 2023'!F8+'κατά επαρχία και φύλο το 2023'!M8</f>
        <v>2779</v>
      </c>
      <c r="M8" s="289">
        <f t="shared" si="0"/>
        <v>21755</v>
      </c>
      <c r="N8" s="131">
        <f t="shared" si="1"/>
        <v>6.8097014925373234E-2</v>
      </c>
    </row>
    <row r="9" spans="1:14" ht="15.95" customHeight="1" x14ac:dyDescent="0.2">
      <c r="A9" s="10" t="s">
        <v>21</v>
      </c>
      <c r="B9" s="11">
        <v>3031</v>
      </c>
      <c r="C9" s="11">
        <v>2003</v>
      </c>
      <c r="D9" s="11">
        <v>7593</v>
      </c>
      <c r="E9" s="11">
        <v>2792</v>
      </c>
      <c r="F9" s="11">
        <v>3604</v>
      </c>
      <c r="G9" s="289">
        <v>19023</v>
      </c>
      <c r="H9" s="11">
        <f>'κατά επαρχία και φύλο το 2023'!B9+'κατά επαρχία και φύλο το 2023'!I9</f>
        <v>12410</v>
      </c>
      <c r="I9" s="11">
        <f>'κατά επαρχία και φύλο το 2023'!C9+'κατά επαρχία και φύλο το 2023'!J9</f>
        <v>566</v>
      </c>
      <c r="J9" s="11">
        <f>'κατά επαρχία και φύλο το 2023'!D9+'κατά επαρχία και φύλο το 2023'!K9</f>
        <v>3933</v>
      </c>
      <c r="K9" s="11">
        <f>'κατά επαρχία και φύλο το 2023'!E9+'κατά επαρχία και φύλο το 2023'!L9</f>
        <v>916</v>
      </c>
      <c r="L9" s="11">
        <f>'κατά επαρχία και φύλο το 2023'!F9+'κατά επαρχία και φύλο το 2023'!M9</f>
        <v>1624</v>
      </c>
      <c r="M9" s="289">
        <f t="shared" si="0"/>
        <v>19449</v>
      </c>
      <c r="N9" s="131">
        <f t="shared" si="1"/>
        <v>2.239394417284335E-2</v>
      </c>
    </row>
    <row r="10" spans="1:14" ht="15.95" customHeight="1" x14ac:dyDescent="0.2">
      <c r="A10" s="10" t="s">
        <v>22</v>
      </c>
      <c r="B10" s="11">
        <v>2907</v>
      </c>
      <c r="C10" s="11">
        <v>1574</v>
      </c>
      <c r="D10" s="11">
        <v>2417</v>
      </c>
      <c r="E10" s="11">
        <v>2499</v>
      </c>
      <c r="F10" s="11">
        <v>1165</v>
      </c>
      <c r="G10" s="289">
        <v>10562</v>
      </c>
      <c r="H10" s="11">
        <f>'κατά επαρχία και φύλο το 2023'!B10+'κατά επαρχία και φύλο το 2023'!I10</f>
        <v>9909</v>
      </c>
      <c r="I10" s="11">
        <f>'κατά επαρχία και φύλο το 2023'!C10+'κατά επαρχία και φύλο το 2023'!J10</f>
        <v>249</v>
      </c>
      <c r="J10" s="11">
        <f>'κατά επαρχία και φύλο το 2023'!D10+'κατά επαρχία και φύλο το 2023'!K10</f>
        <v>212</v>
      </c>
      <c r="K10" s="11">
        <f>'κατά επαρχία και φύλο το 2023'!E10+'κατά επαρχία και φύλο το 2023'!L10</f>
        <v>478</v>
      </c>
      <c r="L10" s="11">
        <f>'κατά επαρχία και φύλο το 2023'!F10+'κατά επαρχία και φύλο το 2023'!M10</f>
        <v>216</v>
      </c>
      <c r="M10" s="289">
        <f t="shared" si="0"/>
        <v>11064</v>
      </c>
      <c r="N10" s="131">
        <f t="shared" si="1"/>
        <v>4.7528877106608691E-2</v>
      </c>
    </row>
    <row r="11" spans="1:14" ht="15.95" customHeight="1" x14ac:dyDescent="0.2">
      <c r="A11" s="10" t="s">
        <v>23</v>
      </c>
      <c r="B11" s="11">
        <v>3167</v>
      </c>
      <c r="C11" s="11">
        <v>1397</v>
      </c>
      <c r="D11" s="11">
        <v>1179</v>
      </c>
      <c r="E11" s="11">
        <v>2523</v>
      </c>
      <c r="F11" s="11">
        <v>996</v>
      </c>
      <c r="G11" s="289">
        <v>9262</v>
      </c>
      <c r="H11" s="11">
        <f>'κατά επαρχία και φύλο το 2023'!B11+'κατά επαρχία και φύλο το 2023'!I11</f>
        <v>8883</v>
      </c>
      <c r="I11" s="11">
        <f>'κατά επαρχία και φύλο το 2023'!C11+'κατά επαρχία και φύλο το 2023'!J11</f>
        <v>188</v>
      </c>
      <c r="J11" s="11">
        <f>'κατά επαρχία και φύλο το 2023'!D11+'κατά επαρχία και φύλο το 2023'!K11</f>
        <v>121</v>
      </c>
      <c r="K11" s="11">
        <f>'κατά επαρχία και φύλο το 2023'!E11+'κατά επαρχία και φύλο το 2023'!L11</f>
        <v>376</v>
      </c>
      <c r="L11" s="11">
        <f>'κατά επαρχία και φύλο το 2023'!F11+'κατά επαρχία και φύλο το 2023'!M11</f>
        <v>167</v>
      </c>
      <c r="M11" s="289">
        <f t="shared" si="0"/>
        <v>9735</v>
      </c>
      <c r="N11" s="131">
        <f t="shared" si="1"/>
        <v>5.1068883610451365E-2</v>
      </c>
    </row>
    <row r="12" spans="1:14" ht="15.95" customHeight="1" thickBot="1" x14ac:dyDescent="0.25">
      <c r="A12" s="58" t="s">
        <v>24</v>
      </c>
      <c r="B12" s="239">
        <v>3982</v>
      </c>
      <c r="C12" s="239">
        <v>1658</v>
      </c>
      <c r="D12" s="239">
        <v>651</v>
      </c>
      <c r="E12" s="239">
        <v>3262</v>
      </c>
      <c r="F12" s="239">
        <v>1088</v>
      </c>
      <c r="G12" s="290">
        <v>10641</v>
      </c>
      <c r="H12" s="239">
        <f>SUM('κατά επαρχία και φύλο το 2023'!B12,'κατά επαρχία και φύλο το 2023'!I12)</f>
        <v>9566</v>
      </c>
      <c r="I12" s="11">
        <f>SUM('κατά επαρχία και φύλο το 2023'!C12,'κατά επαρχία και φύλο το 2023'!J12)</f>
        <v>134</v>
      </c>
      <c r="J12" s="11">
        <f>SUM('κατά επαρχία και φύλο το 2023'!D12,'κατά επαρχία και φύλο το 2023'!K12)</f>
        <v>64</v>
      </c>
      <c r="K12" s="11">
        <f>SUM('κατά επαρχία και φύλο το 2023'!E12,'κατά επαρχία και φύλο το 2023'!L12)</f>
        <v>276</v>
      </c>
      <c r="L12" s="11">
        <f>SUM('κατά επαρχία και φύλο το 2023'!F12,'κατά επαρχία και φύλο το 2023'!M12)</f>
        <v>126</v>
      </c>
      <c r="M12" s="289">
        <f>SUM(H12:L12)</f>
        <v>10166</v>
      </c>
      <c r="N12" s="321">
        <f t="shared" si="1"/>
        <v>-4.463866177990794E-2</v>
      </c>
    </row>
    <row r="13" spans="1:14" ht="15.95" customHeight="1" x14ac:dyDescent="0.2">
      <c r="A13" s="382" t="s">
        <v>44</v>
      </c>
      <c r="B13" s="240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9"/>
      <c r="N13" s="322"/>
    </row>
    <row r="14" spans="1:14" ht="20.25" customHeight="1" thickBot="1" x14ac:dyDescent="0.25">
      <c r="A14" s="379"/>
      <c r="B14" s="198">
        <v>3162</v>
      </c>
      <c r="C14" s="198">
        <v>1868.5</v>
      </c>
      <c r="D14" s="198">
        <v>4623</v>
      </c>
      <c r="E14" s="198">
        <v>2840.6666666666665</v>
      </c>
      <c r="F14" s="198">
        <v>2767.6666666666665</v>
      </c>
      <c r="G14" s="198">
        <v>15261.833333333334</v>
      </c>
      <c r="H14" s="198">
        <f>AVERAGE(H7:H12)</f>
        <v>11156.666666666666</v>
      </c>
      <c r="I14" s="198">
        <f t="shared" ref="I14:L14" si="2">AVERAGE(I7:I12)</f>
        <v>452.16666666666669</v>
      </c>
      <c r="J14" s="198">
        <f t="shared" si="2"/>
        <v>2108.6666666666665</v>
      </c>
      <c r="K14" s="198">
        <f t="shared" si="2"/>
        <v>784.33333333333337</v>
      </c>
      <c r="L14" s="198">
        <f t="shared" si="2"/>
        <v>1274.6666666666667</v>
      </c>
      <c r="M14" s="198">
        <f>AVERAGE(M7:M12)</f>
        <v>15776.5</v>
      </c>
      <c r="N14" s="323">
        <f t="shared" si="1"/>
        <v>3.3722466719813049E-2</v>
      </c>
    </row>
    <row r="15" spans="1:14" ht="15.95" customHeight="1" x14ac:dyDescent="0.2">
      <c r="A15" s="57" t="s">
        <v>25</v>
      </c>
      <c r="B15" s="8">
        <v>4773</v>
      </c>
      <c r="C15" s="8">
        <v>2056</v>
      </c>
      <c r="D15" s="8">
        <v>676</v>
      </c>
      <c r="E15" s="8">
        <v>3996</v>
      </c>
      <c r="F15" s="8">
        <v>1230</v>
      </c>
      <c r="G15" s="291">
        <v>12731</v>
      </c>
      <c r="H15" s="8">
        <f>SUM('κατά επαρχία και φύλο το 2023'!B15,'κατά επαρχία και φύλο το 2023'!I15)</f>
        <v>10421</v>
      </c>
      <c r="I15" s="8">
        <f>SUM('κατά επαρχία και φύλο το 2023'!C15,'κατά επαρχία και φύλο το 2023'!J15)</f>
        <v>109</v>
      </c>
      <c r="J15" s="8">
        <f>SUM('κατά επαρχία και φύλο το 2023'!D15,'κατά επαρχία και φύλο το 2023'!K15)</f>
        <v>50</v>
      </c>
      <c r="K15" s="8">
        <f>SUM('κατά επαρχία και φύλο το 2023'!E15,'κατά επαρχία και φύλο το 2023'!L15)</f>
        <v>218</v>
      </c>
      <c r="L15" s="8">
        <f>SUM('κατά επαρχία και φύλο το 2023'!F15,'κατά επαρχία και φύλο το 2023'!M15)</f>
        <v>105</v>
      </c>
      <c r="M15" s="291">
        <f t="shared" ref="M15:M19" si="3">SUM(H15:L15)</f>
        <v>10903</v>
      </c>
      <c r="N15" s="320">
        <f t="shared" ref="N15:N17" si="4">(M15/G15)-1</f>
        <v>-0.14358652109025216</v>
      </c>
    </row>
    <row r="16" spans="1:14" ht="15.95" customHeight="1" x14ac:dyDescent="0.2">
      <c r="A16" s="10" t="s">
        <v>7</v>
      </c>
      <c r="B16" s="11">
        <v>5532</v>
      </c>
      <c r="C16" s="11">
        <v>2287</v>
      </c>
      <c r="D16" s="11">
        <v>690</v>
      </c>
      <c r="E16" s="11">
        <v>4487</v>
      </c>
      <c r="F16" s="11">
        <v>1276</v>
      </c>
      <c r="G16" s="289">
        <v>14272</v>
      </c>
      <c r="H16" s="8">
        <f>SUM('κατά επαρχία και φύλο το 2023'!B16,'κατά επαρχία και φύλο το 2023'!I16)</f>
        <v>10795</v>
      </c>
      <c r="I16" s="8">
        <f>SUM('κατά επαρχία και φύλο το 2023'!C16,'κατά επαρχία και φύλο το 2023'!J16)</f>
        <v>97</v>
      </c>
      <c r="J16" s="8">
        <f>SUM('κατά επαρχία και φύλο το 2023'!D16,'κατά επαρχία και φύλο το 2023'!K16)</f>
        <v>41</v>
      </c>
      <c r="K16" s="8">
        <f>SUM('κατά επαρχία και φύλο το 2023'!E16,'κατά επαρχία και φύλο το 2023'!L16)</f>
        <v>168</v>
      </c>
      <c r="L16" s="8">
        <f>SUM('κατά επαρχία και φύλο το 2023'!F16,'κατά επαρχία και φύλο το 2023'!M16)</f>
        <v>93</v>
      </c>
      <c r="M16" s="291">
        <f t="shared" si="3"/>
        <v>11194</v>
      </c>
      <c r="N16" s="131">
        <f t="shared" si="4"/>
        <v>-0.2156670403587444</v>
      </c>
    </row>
    <row r="17" spans="1:20" ht="15.95" customHeight="1" x14ac:dyDescent="0.2">
      <c r="A17" s="10" t="s">
        <v>26</v>
      </c>
      <c r="B17" s="11">
        <v>5134</v>
      </c>
      <c r="C17" s="11">
        <v>1992</v>
      </c>
      <c r="D17" s="11">
        <v>640</v>
      </c>
      <c r="E17" s="11">
        <v>3749</v>
      </c>
      <c r="F17" s="11">
        <v>1075</v>
      </c>
      <c r="G17" s="289">
        <v>12590</v>
      </c>
      <c r="H17" s="8">
        <f>SUM('κατά επαρχία και φύλο το 2023'!B17,'κατά επαρχία και φύλο το 2023'!I17)</f>
        <v>9689</v>
      </c>
      <c r="I17" s="8">
        <f>SUM('κατά επαρχία και φύλο το 2023'!C17,'κατά επαρχία και φύλο το 2023'!J17)</f>
        <v>69</v>
      </c>
      <c r="J17" s="8">
        <f>SUM('κατά επαρχία και φύλο το 2023'!D17,'κατά επαρχία και φύλο το 2023'!K17)</f>
        <v>39</v>
      </c>
      <c r="K17" s="8">
        <f>SUM('κατά επαρχία και φύλο το 2023'!E17,'κατά επαρχία και φύλο το 2023'!L17)</f>
        <v>111</v>
      </c>
      <c r="L17" s="8">
        <f>SUM('κατά επαρχία και φύλο το 2023'!F17,'κατά επαρχία και φύλο το 2023'!M17)</f>
        <v>78</v>
      </c>
      <c r="M17" s="291">
        <f t="shared" si="3"/>
        <v>9986</v>
      </c>
      <c r="N17" s="131">
        <f t="shared" si="4"/>
        <v>-0.20683081810961079</v>
      </c>
      <c r="Q17" s="122"/>
    </row>
    <row r="18" spans="1:20" ht="15.95" customHeight="1" x14ac:dyDescent="0.2">
      <c r="A18" s="10" t="s">
        <v>27</v>
      </c>
      <c r="B18" s="11">
        <v>5008</v>
      </c>
      <c r="C18" s="11">
        <v>1243</v>
      </c>
      <c r="D18" s="11">
        <v>393</v>
      </c>
      <c r="E18" s="11">
        <v>2334</v>
      </c>
      <c r="F18" s="11">
        <v>693</v>
      </c>
      <c r="G18" s="289">
        <v>9671</v>
      </c>
      <c r="H18" s="8">
        <f>SUM('κατά επαρχία και φύλο το 2023'!B18,'κατά επαρχία και φύλο το 2023'!I18)</f>
        <v>0</v>
      </c>
      <c r="I18" s="8">
        <f>SUM('κατά επαρχία και φύλο το 2023'!C18,'κατά επαρχία και φύλο το 2023'!J18)</f>
        <v>0</v>
      </c>
      <c r="J18" s="8">
        <f>SUM('κατά επαρχία και φύλο το 2023'!D18,'κατά επαρχία και φύλο το 2023'!K18)</f>
        <v>0</v>
      </c>
      <c r="K18" s="8">
        <f>SUM('κατά επαρχία και φύλο το 2023'!E18,'κατά επαρχία και φύλο το 2023'!L18)</f>
        <v>0</v>
      </c>
      <c r="L18" s="8">
        <f>SUM('κατά επαρχία και φύλο το 2023'!F18,'κατά επαρχία και φύλο το 2023'!M18)</f>
        <v>0</v>
      </c>
      <c r="M18" s="291">
        <f t="shared" si="3"/>
        <v>0</v>
      </c>
      <c r="N18" s="131">
        <f t="shared" ref="N18" si="5">(M18/G18)-1</f>
        <v>-1</v>
      </c>
    </row>
    <row r="19" spans="1:20" ht="15.95" customHeight="1" x14ac:dyDescent="0.2">
      <c r="A19" s="10" t="s">
        <v>28</v>
      </c>
      <c r="B19" s="11">
        <v>9487</v>
      </c>
      <c r="C19" s="11">
        <v>998</v>
      </c>
      <c r="D19" s="11">
        <v>2824</v>
      </c>
      <c r="E19" s="11">
        <v>1790</v>
      </c>
      <c r="F19" s="11">
        <v>1021</v>
      </c>
      <c r="G19" s="289">
        <v>16120</v>
      </c>
      <c r="H19" s="8">
        <f>SUM('κατά επαρχία και φύλο το 2023'!B19,'κατά επαρχία και φύλο το 2023'!I19)</f>
        <v>0</v>
      </c>
      <c r="I19" s="8">
        <f>SUM('κατά επαρχία και φύλο το 2023'!C19,'κατά επαρχία και φύλο το 2023'!J19)</f>
        <v>0</v>
      </c>
      <c r="J19" s="8">
        <f>SUM('κατά επαρχία και φύλο το 2023'!D19,'κατά επαρχία και φύλο το 2023'!K19)</f>
        <v>0</v>
      </c>
      <c r="K19" s="8">
        <f>SUM('κατά επαρχία και φύλο το 2023'!E19,'κατά επαρχία και φύλο το 2023'!L19)</f>
        <v>0</v>
      </c>
      <c r="L19" s="8">
        <f>SUM('κατά επαρχία και φύλο το 2023'!F19,'κατά επαρχία και φύλο το 2023'!M19)</f>
        <v>0</v>
      </c>
      <c r="M19" s="291">
        <f t="shared" si="3"/>
        <v>0</v>
      </c>
      <c r="N19" s="131">
        <f t="shared" ref="N19:N24" si="6">(M19/G19)-1</f>
        <v>-1</v>
      </c>
    </row>
    <row r="20" spans="1:20" ht="15.95" customHeight="1" thickBot="1" x14ac:dyDescent="0.25">
      <c r="A20" s="58" t="s">
        <v>29</v>
      </c>
      <c r="B20" s="239">
        <v>11538</v>
      </c>
      <c r="C20" s="239">
        <v>901</v>
      </c>
      <c r="D20" s="239">
        <v>3972</v>
      </c>
      <c r="E20" s="239">
        <v>1524</v>
      </c>
      <c r="F20" s="239">
        <v>2055</v>
      </c>
      <c r="G20" s="290">
        <v>19990</v>
      </c>
      <c r="H20" s="8">
        <f>SUM('κατά επαρχία και φύλο το 2023'!B20,'κατά επαρχία και φύλο το 2023'!I20)</f>
        <v>0</v>
      </c>
      <c r="I20" s="8">
        <f>SUM('κατά επαρχία και φύλο το 2023'!C20,'κατά επαρχία και φύλο το 2023'!J20)</f>
        <v>0</v>
      </c>
      <c r="J20" s="8">
        <f>SUM('κατά επαρχία και φύλο το 2023'!D20,'κατά επαρχία και φύλο το 2023'!K20)</f>
        <v>0</v>
      </c>
      <c r="K20" s="8">
        <f>SUM('κατά επαρχία και φύλο το 2023'!E20,'κατά επαρχία και φύλο το 2023'!L20)</f>
        <v>0</v>
      </c>
      <c r="L20" s="8">
        <f>SUM('κατά επαρχία και φύλο το 2023'!F20,'κατά επαρχία και φύλο το 2023'!M20)</f>
        <v>0</v>
      </c>
      <c r="M20" s="291">
        <f t="shared" ref="M20" si="7">SUM(H20:L20)</f>
        <v>0</v>
      </c>
      <c r="N20" s="131">
        <f t="shared" si="6"/>
        <v>-1</v>
      </c>
      <c r="Q20" s="225"/>
    </row>
    <row r="21" spans="1:20" ht="15.95" customHeight="1" x14ac:dyDescent="0.2">
      <c r="A21" s="382" t="s">
        <v>42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9"/>
      <c r="N21" s="322"/>
    </row>
    <row r="22" spans="1:20" ht="21" customHeight="1" thickBot="1" x14ac:dyDescent="0.25">
      <c r="A22" s="379"/>
      <c r="B22" s="198">
        <v>6912</v>
      </c>
      <c r="C22" s="198">
        <v>1579.5</v>
      </c>
      <c r="D22" s="198">
        <v>1532.5</v>
      </c>
      <c r="E22" s="198">
        <v>2980</v>
      </c>
      <c r="F22" s="198">
        <v>1225</v>
      </c>
      <c r="G22" s="198">
        <v>14229</v>
      </c>
      <c r="H22" s="328">
        <f>AVERAGE(H15:H20)</f>
        <v>5150.833333333333</v>
      </c>
      <c r="I22" s="328">
        <f t="shared" ref="I22:L22" si="8">AVERAGE(I15:I20)</f>
        <v>45.833333333333336</v>
      </c>
      <c r="J22" s="328">
        <f t="shared" si="8"/>
        <v>21.666666666666668</v>
      </c>
      <c r="K22" s="328">
        <f t="shared" si="8"/>
        <v>82.833333333333329</v>
      </c>
      <c r="L22" s="328">
        <f t="shared" si="8"/>
        <v>46</v>
      </c>
      <c r="M22" s="329">
        <f>AVERAGE(M15:M20)</f>
        <v>5347.166666666667</v>
      </c>
      <c r="N22" s="131">
        <f t="shared" si="6"/>
        <v>-0.62420643287183442</v>
      </c>
      <c r="O22" s="363"/>
    </row>
    <row r="23" spans="1:20" ht="15.95" customHeight="1" x14ac:dyDescent="0.2">
      <c r="A23" s="382" t="s">
        <v>47</v>
      </c>
      <c r="B23" s="199"/>
      <c r="C23" s="199"/>
      <c r="D23" s="199"/>
      <c r="E23" s="199"/>
      <c r="F23" s="199"/>
      <c r="G23" s="199"/>
      <c r="H23" s="197"/>
      <c r="I23" s="199"/>
      <c r="J23" s="199"/>
      <c r="K23" s="199"/>
      <c r="L23" s="199"/>
      <c r="M23" s="199"/>
      <c r="N23" s="322"/>
    </row>
    <row r="24" spans="1:20" ht="33" customHeight="1" thickBot="1" x14ac:dyDescent="0.25">
      <c r="A24" s="379"/>
      <c r="B24" s="198">
        <v>5037</v>
      </c>
      <c r="C24" s="198">
        <v>1724</v>
      </c>
      <c r="D24" s="198">
        <v>3077.75</v>
      </c>
      <c r="E24" s="198">
        <v>2910.3333333333335</v>
      </c>
      <c r="F24" s="198">
        <v>1996.3333333333333</v>
      </c>
      <c r="G24" s="198">
        <v>14745.416666666668</v>
      </c>
      <c r="H24" s="328">
        <f>AVERAGE(H7:H12,H15:H20)</f>
        <v>8153.75</v>
      </c>
      <c r="I24" s="328">
        <f>AVERAGE(I7:I12,I15:I20)</f>
        <v>249</v>
      </c>
      <c r="J24" s="328">
        <f>AVERAGE(J7:J12,J15:J20)</f>
        <v>1065.1666666666667</v>
      </c>
      <c r="K24" s="328">
        <f>AVERAGE(K7:K12,K15:K20)</f>
        <v>433.58333333333331</v>
      </c>
      <c r="L24" s="328">
        <f>AVERAGE(L7:L12,L15:L20)</f>
        <v>660.33333333333337</v>
      </c>
      <c r="M24" s="198">
        <f>SUM(H24:L24)</f>
        <v>10561.833333333334</v>
      </c>
      <c r="N24" s="131">
        <f t="shared" si="6"/>
        <v>-0.28372093023255818</v>
      </c>
      <c r="Q24" s="225"/>
    </row>
    <row r="25" spans="1:20" x14ac:dyDescent="0.2">
      <c r="A25" s="1"/>
      <c r="B25" s="1"/>
      <c r="C25" s="2"/>
      <c r="D25" s="1"/>
      <c r="E25" s="1"/>
      <c r="F25" s="1"/>
      <c r="G25" s="330"/>
      <c r="H25" s="330"/>
      <c r="I25" s="1"/>
      <c r="J25" s="1"/>
      <c r="K25" s="1"/>
      <c r="L25" s="1"/>
      <c r="M25" s="330"/>
      <c r="N25" s="1"/>
    </row>
    <row r="26" spans="1:20" x14ac:dyDescent="0.2">
      <c r="A26" s="12"/>
      <c r="B26" s="2"/>
      <c r="C26" s="1"/>
      <c r="D26" s="1"/>
      <c r="E26" s="1"/>
      <c r="F26" s="1"/>
      <c r="G26" s="330"/>
      <c r="H26" s="1"/>
      <c r="I26" s="1"/>
      <c r="J26" s="1"/>
      <c r="K26" s="1"/>
      <c r="L26" s="1"/>
      <c r="M26" s="330"/>
      <c r="N26" s="1"/>
    </row>
    <row r="27" spans="1:20" x14ac:dyDescent="0.2">
      <c r="A27" s="1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25"/>
      <c r="P27" s="225"/>
      <c r="Q27" s="225"/>
      <c r="R27" s="225"/>
      <c r="S27" s="225"/>
      <c r="T27" s="225"/>
    </row>
    <row r="28" spans="1:20" x14ac:dyDescent="0.2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2" t="s">
        <v>12</v>
      </c>
      <c r="M28" s="1"/>
      <c r="N28" s="1"/>
    </row>
    <row r="29" spans="1:20" x14ac:dyDescent="0.2">
      <c r="A29" s="23">
        <f>'κατά επαρχία και φύλο το 2023'!A28</f>
        <v>45257</v>
      </c>
      <c r="B29" s="2"/>
      <c r="C29" s="13"/>
      <c r="D29" s="1"/>
      <c r="E29" s="1"/>
      <c r="F29" s="1"/>
      <c r="G29" s="1"/>
      <c r="H29" s="1"/>
      <c r="I29" s="1"/>
      <c r="J29" s="1"/>
      <c r="K29" s="2" t="s">
        <v>11</v>
      </c>
      <c r="L29" s="2"/>
      <c r="M29" s="1"/>
      <c r="N29" s="1"/>
    </row>
  </sheetData>
  <mergeCells count="10">
    <mergeCell ref="L1:N1"/>
    <mergeCell ref="A13:A14"/>
    <mergeCell ref="A21:A22"/>
    <mergeCell ref="A23:A24"/>
    <mergeCell ref="A2:N2"/>
    <mergeCell ref="A3:N3"/>
    <mergeCell ref="B5:G5"/>
    <mergeCell ref="H5:M5"/>
    <mergeCell ref="A5:A6"/>
    <mergeCell ref="N5:N6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topLeftCell="A2" zoomScale="106" zoomScaleNormal="106" zoomScaleSheetLayoutView="100" workbookViewId="0">
      <selection activeCell="G19" sqref="G19:K25"/>
    </sheetView>
  </sheetViews>
  <sheetFormatPr defaultRowHeight="12.75" x14ac:dyDescent="0.2"/>
  <cols>
    <col min="1" max="1" width="13.5703125" customWidth="1"/>
    <col min="2" max="8" width="10.7109375" customWidth="1"/>
    <col min="9" max="9" width="13.28515625" customWidth="1"/>
    <col min="10" max="11" width="10.7109375" customWidth="1"/>
  </cols>
  <sheetData>
    <row r="1" spans="1:14" x14ac:dyDescent="0.2">
      <c r="A1" s="70" t="s">
        <v>95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x14ac:dyDescent="0.2">
      <c r="A2" s="395" t="s">
        <v>99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28"/>
    </row>
    <row r="3" spans="1:14" x14ac:dyDescent="0.2">
      <c r="A3" s="390" t="s">
        <v>135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2"/>
    </row>
    <row r="4" spans="1:14" ht="13.5" thickBot="1" x14ac:dyDescent="0.25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4" x14ac:dyDescent="0.2">
      <c r="A5" s="385" t="s">
        <v>0</v>
      </c>
      <c r="B5" s="405">
        <v>2022</v>
      </c>
      <c r="C5" s="400"/>
      <c r="D5" s="400"/>
      <c r="E5" s="400"/>
      <c r="F5" s="400"/>
      <c r="G5" s="399">
        <v>2023</v>
      </c>
      <c r="H5" s="400"/>
      <c r="I5" s="400"/>
      <c r="J5" s="400"/>
      <c r="K5" s="401"/>
      <c r="L5" s="3"/>
    </row>
    <row r="6" spans="1:14" ht="13.5" thickBot="1" x14ac:dyDescent="0.25">
      <c r="A6" s="398"/>
      <c r="B6" s="406"/>
      <c r="C6" s="403"/>
      <c r="D6" s="403"/>
      <c r="E6" s="403"/>
      <c r="F6" s="403"/>
      <c r="G6" s="402"/>
      <c r="H6" s="403"/>
      <c r="I6" s="403"/>
      <c r="J6" s="403"/>
      <c r="K6" s="404"/>
      <c r="L6" s="2"/>
    </row>
    <row r="7" spans="1:14" ht="15.95" customHeight="1" x14ac:dyDescent="0.2">
      <c r="A7" s="386"/>
      <c r="B7" s="21" t="s">
        <v>8</v>
      </c>
      <c r="C7" s="21" t="s">
        <v>10</v>
      </c>
      <c r="D7" s="21" t="s">
        <v>9</v>
      </c>
      <c r="E7" s="21" t="s">
        <v>10</v>
      </c>
      <c r="F7" s="278" t="s">
        <v>6</v>
      </c>
      <c r="G7" s="255" t="s">
        <v>8</v>
      </c>
      <c r="H7" s="21" t="s">
        <v>10</v>
      </c>
      <c r="I7" s="21" t="s">
        <v>9</v>
      </c>
      <c r="J7" s="21" t="s">
        <v>10</v>
      </c>
      <c r="K7" s="252" t="s">
        <v>6</v>
      </c>
      <c r="L7" s="1"/>
    </row>
    <row r="8" spans="1:14" ht="15.95" customHeight="1" x14ac:dyDescent="0.2">
      <c r="A8" s="10" t="s">
        <v>19</v>
      </c>
      <c r="B8" s="11">
        <v>9271</v>
      </c>
      <c r="C8" s="241">
        <v>0.42693990329265485</v>
      </c>
      <c r="D8" s="11">
        <v>12444</v>
      </c>
      <c r="E8" s="241">
        <v>0.57306009670734515</v>
      </c>
      <c r="F8" s="293">
        <v>21715</v>
      </c>
      <c r="G8" s="10">
        <f>'κατά επαρχία και φύλο το 2023'!G7</f>
        <v>9549</v>
      </c>
      <c r="H8" s="132">
        <f>'κατά επαρχία και φύλο το 2023'!H7</f>
        <v>0.42458870609159627</v>
      </c>
      <c r="I8" s="11">
        <f>'κατά επαρχία και φύλο το 2023'!N7</f>
        <v>12941</v>
      </c>
      <c r="J8" s="132">
        <f>'κατά επαρχία και φύλο το 2023'!O7</f>
        <v>0.57541129390840373</v>
      </c>
      <c r="K8" s="292">
        <f t="shared" ref="K8:K13" si="0">G8+I8</f>
        <v>22490</v>
      </c>
      <c r="L8" s="9"/>
    </row>
    <row r="9" spans="1:14" ht="15.95" customHeight="1" x14ac:dyDescent="0.2">
      <c r="A9" s="10" t="s">
        <v>20</v>
      </c>
      <c r="B9" s="11">
        <v>8533</v>
      </c>
      <c r="C9" s="241">
        <v>0.41894147682639432</v>
      </c>
      <c r="D9" s="11">
        <v>11835</v>
      </c>
      <c r="E9" s="241">
        <v>0.58105852317360562</v>
      </c>
      <c r="F9" s="293">
        <v>20368</v>
      </c>
      <c r="G9" s="10">
        <f>'κατά επαρχία και φύλο το 2023'!G8</f>
        <v>9273</v>
      </c>
      <c r="H9" s="132">
        <f>'κατά επαρχία και φύλο το 2023'!H8</f>
        <v>0.42624683980694095</v>
      </c>
      <c r="I9" s="11">
        <f>'κατά επαρχία και φύλο το 2023'!N8</f>
        <v>12482</v>
      </c>
      <c r="J9" s="132">
        <f>'κατά επαρχία και φύλο το 2023'!O8</f>
        <v>0.57375316019305911</v>
      </c>
      <c r="K9" s="292">
        <f t="shared" si="0"/>
        <v>21755</v>
      </c>
      <c r="L9" s="9"/>
    </row>
    <row r="10" spans="1:14" ht="15.95" customHeight="1" x14ac:dyDescent="0.2">
      <c r="A10" s="10" t="s">
        <v>21</v>
      </c>
      <c r="B10" s="11">
        <v>8122</v>
      </c>
      <c r="C10" s="241">
        <v>0.42695684171792042</v>
      </c>
      <c r="D10" s="11">
        <v>10901</v>
      </c>
      <c r="E10" s="241">
        <v>0.57304315828207963</v>
      </c>
      <c r="F10" s="293">
        <v>19023</v>
      </c>
      <c r="G10" s="10">
        <f>'κατά επαρχία και φύλο το 2023'!G9</f>
        <v>8389</v>
      </c>
      <c r="H10" s="132">
        <f>'κατά επαρχία και φύλο το 2023'!H9</f>
        <v>0.43133323050028277</v>
      </c>
      <c r="I10" s="11">
        <f>'κατά επαρχία και φύλο το 2023'!N9</f>
        <v>11060</v>
      </c>
      <c r="J10" s="132">
        <f>'κατά επαρχία και φύλο το 2023'!O9</f>
        <v>0.56866676949971717</v>
      </c>
      <c r="K10" s="292">
        <f t="shared" si="0"/>
        <v>19449</v>
      </c>
      <c r="L10" s="9"/>
    </row>
    <row r="11" spans="1:14" ht="15.95" customHeight="1" x14ac:dyDescent="0.2">
      <c r="A11" s="10" t="s">
        <v>22</v>
      </c>
      <c r="B11" s="11">
        <v>4765</v>
      </c>
      <c r="C11" s="241">
        <v>0.45114561636053779</v>
      </c>
      <c r="D11" s="11">
        <v>5797</v>
      </c>
      <c r="E11" s="241">
        <v>0.54885438363946226</v>
      </c>
      <c r="F11" s="293">
        <v>10562</v>
      </c>
      <c r="G11" s="10">
        <f>'κατά επαρχία και φύλο το 2023'!G10</f>
        <v>4879</v>
      </c>
      <c r="H11" s="132">
        <f>'κατά επαρχία και φύλο το 2023'!H10</f>
        <v>0.44097975415762836</v>
      </c>
      <c r="I11" s="11">
        <f>'κατά επαρχία και φύλο το 2023'!N10</f>
        <v>6185</v>
      </c>
      <c r="J11" s="132">
        <f>'κατά επαρχία και φύλο το 2023'!O10</f>
        <v>0.55902024584237164</v>
      </c>
      <c r="K11" s="292">
        <f t="shared" si="0"/>
        <v>11064</v>
      </c>
      <c r="L11" s="9"/>
    </row>
    <row r="12" spans="1:14" ht="15.95" customHeight="1" x14ac:dyDescent="0.2">
      <c r="A12" s="10" t="s">
        <v>23</v>
      </c>
      <c r="B12" s="11">
        <v>4164</v>
      </c>
      <c r="C12" s="241">
        <v>0.44957892463830706</v>
      </c>
      <c r="D12" s="11">
        <v>5098</v>
      </c>
      <c r="E12" s="241">
        <v>0.55042107536169294</v>
      </c>
      <c r="F12" s="293">
        <v>9262</v>
      </c>
      <c r="G12" s="10">
        <f>'κατά επαρχία και φύλο το 2023'!G11</f>
        <v>4184</v>
      </c>
      <c r="H12" s="132">
        <f>'κατά επαρχία και φύλο το 2023'!H11</f>
        <v>0.42978941961992811</v>
      </c>
      <c r="I12" s="11">
        <f>'κατά επαρχία και φύλο το 2023'!N11</f>
        <v>5551</v>
      </c>
      <c r="J12" s="132">
        <f>'κατά επαρχία και φύλο το 2023'!O11</f>
        <v>0.57021058038007189</v>
      </c>
      <c r="K12" s="292">
        <f t="shared" si="0"/>
        <v>9735</v>
      </c>
      <c r="L12" s="9"/>
    </row>
    <row r="13" spans="1:14" ht="15.95" customHeight="1" thickBot="1" x14ac:dyDescent="0.25">
      <c r="A13" s="58" t="s">
        <v>24</v>
      </c>
      <c r="B13" s="239">
        <v>4130</v>
      </c>
      <c r="C13" s="242">
        <v>0.38812141716004134</v>
      </c>
      <c r="D13" s="239">
        <v>6511</v>
      </c>
      <c r="E13" s="242">
        <v>0.61187858283995866</v>
      </c>
      <c r="F13" s="294">
        <v>10641</v>
      </c>
      <c r="G13" s="10">
        <f>'κατά επαρχία και φύλο το 2023'!G12</f>
        <v>3697</v>
      </c>
      <c r="H13" s="132">
        <f>'κατά επαρχία και φύλο το 2023'!H12</f>
        <v>0.36366319102891992</v>
      </c>
      <c r="I13" s="11">
        <f>'κατά επαρχία και φύλο το 2023'!N12</f>
        <v>6469</v>
      </c>
      <c r="J13" s="132">
        <f>'κατά επαρχία και φύλο το 2023'!O12</f>
        <v>0.63633680897108003</v>
      </c>
      <c r="K13" s="292">
        <f t="shared" si="0"/>
        <v>10166</v>
      </c>
      <c r="L13" s="9"/>
    </row>
    <row r="14" spans="1:14" ht="15.95" customHeight="1" x14ac:dyDescent="0.2">
      <c r="A14" s="396" t="s">
        <v>48</v>
      </c>
      <c r="B14" s="240"/>
      <c r="C14" s="197"/>
      <c r="D14" s="197"/>
      <c r="E14" s="296"/>
      <c r="F14" s="253"/>
      <c r="G14" s="256"/>
      <c r="H14" s="296"/>
      <c r="I14" s="296"/>
      <c r="J14" s="296"/>
      <c r="K14" s="311"/>
      <c r="L14" s="1"/>
    </row>
    <row r="15" spans="1:14" ht="32.25" customHeight="1" thickBot="1" x14ac:dyDescent="0.25">
      <c r="A15" s="397"/>
      <c r="B15" s="198">
        <v>6497.5</v>
      </c>
      <c r="C15" s="243">
        <v>0.42573522184971224</v>
      </c>
      <c r="D15" s="198">
        <v>8764.3333333333339</v>
      </c>
      <c r="E15" s="243">
        <v>0.57426477815028776</v>
      </c>
      <c r="F15" s="254">
        <v>15261.833333333334</v>
      </c>
      <c r="G15" s="257">
        <f>AVERAGE(G8:G13)</f>
        <v>6661.833333333333</v>
      </c>
      <c r="H15" s="243">
        <f>G15/K15</f>
        <v>0.42226307060078805</v>
      </c>
      <c r="I15" s="325">
        <f>AVERAGE(I8:I13)</f>
        <v>9114.6666666666661</v>
      </c>
      <c r="J15" s="243">
        <f>I15/K15</f>
        <v>0.57773692939921184</v>
      </c>
      <c r="K15" s="202">
        <f t="shared" ref="K15" si="1">AVERAGE(K8:K13)</f>
        <v>15776.5</v>
      </c>
      <c r="L15" s="9"/>
      <c r="N15" s="226"/>
    </row>
    <row r="16" spans="1:14" ht="15.95" customHeight="1" x14ac:dyDescent="0.2">
      <c r="A16" s="57" t="s">
        <v>25</v>
      </c>
      <c r="B16" s="8">
        <v>4463</v>
      </c>
      <c r="C16" s="244">
        <v>0.35056162123949414</v>
      </c>
      <c r="D16" s="8">
        <v>8268</v>
      </c>
      <c r="E16" s="244">
        <v>0.64943837876050581</v>
      </c>
      <c r="F16" s="295">
        <v>12731</v>
      </c>
      <c r="G16" s="57">
        <f>'κατά επαρχία και φύλο το 2023'!G15</f>
        <v>3591</v>
      </c>
      <c r="H16" s="132">
        <f>'κατά επαρχία και φύλο το 2023'!H15</f>
        <v>0.32935889204806018</v>
      </c>
      <c r="I16" s="275">
        <f>'κατά επαρχία και φύλο το 2023'!N15</f>
        <v>7312</v>
      </c>
      <c r="J16" s="132">
        <f>'κατά επαρχία και φύλο το 2023'!O15</f>
        <v>0.67064110795193987</v>
      </c>
      <c r="K16" s="331">
        <f t="shared" ref="K16:K18" si="2">SUM(G16,I16)</f>
        <v>10903</v>
      </c>
      <c r="L16" s="9"/>
      <c r="N16" s="226"/>
    </row>
    <row r="17" spans="1:19" ht="15.95" customHeight="1" x14ac:dyDescent="0.2">
      <c r="A17" s="10" t="s">
        <v>7</v>
      </c>
      <c r="B17" s="11">
        <v>4922</v>
      </c>
      <c r="C17" s="241">
        <v>0.34487107623318386</v>
      </c>
      <c r="D17" s="11">
        <v>9350</v>
      </c>
      <c r="E17" s="241">
        <v>0.6551289237668162</v>
      </c>
      <c r="F17" s="293">
        <v>14272</v>
      </c>
      <c r="G17" s="57">
        <f>'κατά επαρχία και φύλο το 2023'!G16</f>
        <v>3563</v>
      </c>
      <c r="H17" s="132">
        <f>'κατά επαρχία και φύλο το 2023'!H16</f>
        <v>0.31829551545470786</v>
      </c>
      <c r="I17" s="275">
        <f>'κατά επαρχία και φύλο το 2023'!N16</f>
        <v>7631</v>
      </c>
      <c r="J17" s="132">
        <f>'κατά επαρχία και φύλο το 2023'!O16</f>
        <v>0.68170448454529209</v>
      </c>
      <c r="K17" s="292">
        <f t="shared" si="2"/>
        <v>11194</v>
      </c>
      <c r="L17" s="9"/>
    </row>
    <row r="18" spans="1:19" ht="15.95" customHeight="1" x14ac:dyDescent="0.2">
      <c r="A18" s="10" t="s">
        <v>26</v>
      </c>
      <c r="B18" s="11">
        <v>4669</v>
      </c>
      <c r="C18" s="241">
        <v>0.37084988085782367</v>
      </c>
      <c r="D18" s="11">
        <v>7921</v>
      </c>
      <c r="E18" s="241">
        <v>0.62915011914217633</v>
      </c>
      <c r="F18" s="293">
        <v>12590</v>
      </c>
      <c r="G18" s="57">
        <f>'κατά επαρχία και φύλο το 2023'!G17</f>
        <v>3405</v>
      </c>
      <c r="H18" s="132">
        <f>'κατά επαρχία και φύλο το 2023'!H17</f>
        <v>0.3409773683156419</v>
      </c>
      <c r="I18" s="275">
        <f>'κατά επαρχία και φύλο το 2023'!N17</f>
        <v>6581</v>
      </c>
      <c r="J18" s="132">
        <f>'κατά επαρχία και φύλο το 2023'!O17</f>
        <v>0.65902263168435815</v>
      </c>
      <c r="K18" s="292">
        <f t="shared" si="2"/>
        <v>9986</v>
      </c>
      <c r="L18" s="9"/>
    </row>
    <row r="19" spans="1:19" ht="15.95" customHeight="1" x14ac:dyDescent="0.2">
      <c r="A19" s="10" t="s">
        <v>27</v>
      </c>
      <c r="B19" s="11">
        <v>4128</v>
      </c>
      <c r="C19" s="241">
        <v>0.42684313928239065</v>
      </c>
      <c r="D19" s="11">
        <v>5543</v>
      </c>
      <c r="E19" s="241">
        <v>0.5731568607176093</v>
      </c>
      <c r="F19" s="293">
        <v>9671</v>
      </c>
      <c r="G19" s="57">
        <f>'κατά επαρχία και φύλο το 2023'!G18</f>
        <v>0</v>
      </c>
      <c r="H19" s="132" t="e">
        <f>'κατά επαρχία και φύλο το 2023'!H18</f>
        <v>#DIV/0!</v>
      </c>
      <c r="I19" s="275">
        <f>'κατά επαρχία και φύλο το 2023'!N18</f>
        <v>0</v>
      </c>
      <c r="J19" s="132" t="e">
        <f>'κατά επαρχία και φύλο το 2023'!O18</f>
        <v>#DIV/0!</v>
      </c>
      <c r="K19" s="292">
        <f t="shared" ref="K19" si="3">SUM(G19,I19)</f>
        <v>0</v>
      </c>
      <c r="L19" s="9"/>
    </row>
    <row r="20" spans="1:19" ht="15.95" customHeight="1" x14ac:dyDescent="0.2">
      <c r="A20" s="10" t="s">
        <v>28</v>
      </c>
      <c r="B20" s="11">
        <v>6927</v>
      </c>
      <c r="C20" s="241">
        <v>0.42971464019851119</v>
      </c>
      <c r="D20" s="11">
        <v>9193</v>
      </c>
      <c r="E20" s="241">
        <v>0.57028535980148887</v>
      </c>
      <c r="F20" s="293">
        <v>16120</v>
      </c>
      <c r="G20" s="57">
        <f>'κατά επαρχία και φύλο το 2023'!G19</f>
        <v>0</v>
      </c>
      <c r="H20" s="132" t="e">
        <f>'κατά επαρχία και φύλο το 2023'!H19</f>
        <v>#DIV/0!</v>
      </c>
      <c r="I20" s="275">
        <f>'κατά επαρχία και φύλο το 2023'!N19</f>
        <v>0</v>
      </c>
      <c r="J20" s="132" t="e">
        <f>'κατά επαρχία και φύλο το 2023'!O19</f>
        <v>#DIV/0!</v>
      </c>
      <c r="K20" s="292">
        <f t="shared" ref="K20" si="4">SUM(G20,I20)</f>
        <v>0</v>
      </c>
      <c r="L20" s="9"/>
    </row>
    <row r="21" spans="1:19" ht="15.95" customHeight="1" thickBot="1" x14ac:dyDescent="0.25">
      <c r="A21" s="58" t="s">
        <v>29</v>
      </c>
      <c r="B21" s="239">
        <v>8557</v>
      </c>
      <c r="C21" s="242">
        <v>0.42806403201600801</v>
      </c>
      <c r="D21" s="239">
        <v>11433</v>
      </c>
      <c r="E21" s="242">
        <v>0.57193596798399204</v>
      </c>
      <c r="F21" s="294">
        <v>19990</v>
      </c>
      <c r="G21" s="57">
        <f>'κατά επαρχία και φύλο το 2023'!G20</f>
        <v>0</v>
      </c>
      <c r="H21" s="132" t="e">
        <f>'κατά επαρχία και φύλο το 2023'!H20</f>
        <v>#DIV/0!</v>
      </c>
      <c r="I21" s="275">
        <f>'κατά επαρχία και φύλο το 2023'!N20</f>
        <v>0</v>
      </c>
      <c r="J21" s="132" t="e">
        <f>'κατά επαρχία και φύλο το 2023'!O20</f>
        <v>#DIV/0!</v>
      </c>
      <c r="K21" s="364">
        <f>SUM(G21,I21)</f>
        <v>0</v>
      </c>
      <c r="L21" s="9"/>
    </row>
    <row r="22" spans="1:19" ht="15.95" customHeight="1" x14ac:dyDescent="0.2">
      <c r="A22" s="396" t="s">
        <v>46</v>
      </c>
      <c r="B22" s="197"/>
      <c r="C22" s="197"/>
      <c r="D22" s="197"/>
      <c r="E22" s="197"/>
      <c r="F22" s="253"/>
      <c r="G22" s="258"/>
      <c r="H22" s="212"/>
      <c r="I22" s="197"/>
      <c r="J22" s="212"/>
      <c r="K22" s="304"/>
    </row>
    <row r="23" spans="1:19" ht="32.25" customHeight="1" thickBot="1" x14ac:dyDescent="0.25">
      <c r="A23" s="397"/>
      <c r="B23" s="198">
        <v>5611</v>
      </c>
      <c r="C23" s="243">
        <v>0.39433551198257083</v>
      </c>
      <c r="D23" s="198">
        <v>8618</v>
      </c>
      <c r="E23" s="243">
        <v>0.60566448801742923</v>
      </c>
      <c r="F23" s="254">
        <v>14229</v>
      </c>
      <c r="G23" s="268">
        <f>AVERAGE(G16:G21)</f>
        <v>1759.8333333333333</v>
      </c>
      <c r="H23" s="267">
        <f>G23/K23</f>
        <v>0.32911510768943053</v>
      </c>
      <c r="I23" s="269">
        <f>AVERAGE(I16:I21)</f>
        <v>3587.3333333333335</v>
      </c>
      <c r="J23" s="267">
        <f>I23/K23</f>
        <v>0.67088489231056947</v>
      </c>
      <c r="K23" s="270">
        <f>AVERAGE(K16:K21)</f>
        <v>5347.166666666667</v>
      </c>
      <c r="L23" s="9"/>
      <c r="O23" s="225"/>
      <c r="P23" s="225"/>
      <c r="Q23" s="225"/>
      <c r="R23" s="225"/>
      <c r="S23" s="225"/>
    </row>
    <row r="24" spans="1:19" ht="15.95" customHeight="1" x14ac:dyDescent="0.2">
      <c r="A24" s="378" t="s">
        <v>47</v>
      </c>
      <c r="B24" s="197"/>
      <c r="C24" s="197"/>
      <c r="D24" s="197"/>
      <c r="E24" s="197"/>
      <c r="F24" s="253"/>
      <c r="G24" s="265"/>
      <c r="H24" s="211"/>
      <c r="I24" s="266"/>
      <c r="J24" s="266"/>
      <c r="K24" s="305"/>
    </row>
    <row r="25" spans="1:19" ht="31.5" customHeight="1" thickBot="1" x14ac:dyDescent="0.25">
      <c r="A25" s="379"/>
      <c r="B25" s="198">
        <v>6054.25</v>
      </c>
      <c r="C25" s="243">
        <v>0.41058521009353188</v>
      </c>
      <c r="D25" s="198">
        <v>8691.1666666666661</v>
      </c>
      <c r="E25" s="243">
        <v>0.58941478990646812</v>
      </c>
      <c r="F25" s="254">
        <v>14745.416666666666</v>
      </c>
      <c r="G25" s="257">
        <f>AVERAGE(G8:G13,G16:G21)</f>
        <v>4210.833333333333</v>
      </c>
      <c r="H25" s="200">
        <f>G25/K25</f>
        <v>0.39868394060374612</v>
      </c>
      <c r="I25" s="198">
        <f>AVERAGE(I8:I13,I16:I21)</f>
        <v>6351</v>
      </c>
      <c r="J25" s="201">
        <f>I25/K25</f>
        <v>0.60131605939625377</v>
      </c>
      <c r="K25" s="202">
        <f>AVERAGE(K8:K13,K16:K21)</f>
        <v>10561.833333333334</v>
      </c>
      <c r="L25" s="9"/>
      <c r="N25" s="225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4.25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x14ac:dyDescent="0.2">
      <c r="A28" s="1"/>
      <c r="B28" s="1"/>
      <c r="C28" s="1"/>
      <c r="D28" s="1"/>
      <c r="E28" s="1"/>
      <c r="F28" s="1"/>
      <c r="G28" s="1"/>
      <c r="H28" s="1"/>
      <c r="I28" s="2" t="s">
        <v>12</v>
      </c>
      <c r="J28" s="1"/>
      <c r="K28" s="1"/>
    </row>
    <row r="29" spans="1:19" x14ac:dyDescent="0.2">
      <c r="A29" s="23">
        <f>'κατά επαρχία,  μήνα 2022,2023'!A29</f>
        <v>45257</v>
      </c>
      <c r="B29" s="1"/>
      <c r="C29" s="1"/>
      <c r="D29" s="1"/>
      <c r="E29" s="1"/>
      <c r="F29" s="1"/>
      <c r="G29" s="1"/>
      <c r="H29" s="394" t="s">
        <v>11</v>
      </c>
      <c r="I29" s="394"/>
      <c r="J29" s="394"/>
      <c r="K29" s="394"/>
    </row>
    <row r="30" spans="1:19" x14ac:dyDescent="0.2">
      <c r="A30" s="4"/>
      <c r="B30" s="1"/>
      <c r="C30" s="1"/>
      <c r="D30" s="1"/>
      <c r="E30" s="1"/>
      <c r="F30" s="4"/>
      <c r="G30" s="4"/>
      <c r="H30" s="1"/>
      <c r="I30" s="19"/>
      <c r="J30" s="1"/>
      <c r="K30" s="1"/>
    </row>
    <row r="31" spans="1:19" x14ac:dyDescent="0.2">
      <c r="A31" s="18"/>
      <c r="B31" s="1"/>
      <c r="C31" s="1"/>
      <c r="D31" s="1"/>
      <c r="E31" s="1"/>
      <c r="F31" s="1"/>
      <c r="G31" s="1"/>
      <c r="H31" s="19"/>
      <c r="I31" s="19"/>
      <c r="J31" s="4"/>
      <c r="K31" s="1"/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">
    <mergeCell ref="H29:K29"/>
    <mergeCell ref="A2:K2"/>
    <mergeCell ref="A3:K3"/>
    <mergeCell ref="A14:A15"/>
    <mergeCell ref="A22:A23"/>
    <mergeCell ref="A24:A25"/>
    <mergeCell ref="A5:A7"/>
    <mergeCell ref="G5:K6"/>
    <mergeCell ref="B5:F6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6"/>
  <sheetViews>
    <sheetView tabSelected="1" zoomScale="90" zoomScaleNormal="90" zoomScaleSheetLayoutView="100" workbookViewId="0">
      <selection activeCell="AD16" sqref="AD16:AE20"/>
    </sheetView>
  </sheetViews>
  <sheetFormatPr defaultRowHeight="12.75" x14ac:dyDescent="0.2"/>
  <cols>
    <col min="1" max="1" width="16.42578125" customWidth="1"/>
    <col min="2" max="2" width="5" bestFit="1" customWidth="1"/>
    <col min="3" max="9" width="6" bestFit="1" customWidth="1"/>
    <col min="10" max="10" width="6.7109375" bestFit="1" customWidth="1"/>
    <col min="11" max="20" width="6" bestFit="1" customWidth="1"/>
    <col min="21" max="24" width="6" customWidth="1"/>
    <col min="25" max="28" width="6.7109375" bestFit="1" customWidth="1"/>
    <col min="29" max="30" width="6.7109375" customWidth="1"/>
    <col min="31" max="31" width="11.140625" bestFit="1" customWidth="1"/>
  </cols>
  <sheetData>
    <row r="1" spans="1:31" ht="12" customHeight="1" x14ac:dyDescent="0.2"/>
    <row r="2" spans="1:31" ht="19.5" customHeight="1" x14ac:dyDescent="0.2">
      <c r="A2" s="70" t="s">
        <v>96</v>
      </c>
    </row>
    <row r="3" spans="1:31" s="4" customFormat="1" ht="29.25" customHeight="1" x14ac:dyDescent="0.2">
      <c r="A3" s="409" t="s">
        <v>133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</row>
    <row r="4" spans="1:31" ht="15.75" thickBot="1" x14ac:dyDescent="0.3">
      <c r="A4" s="7"/>
      <c r="B4" s="7"/>
      <c r="C4" s="7"/>
      <c r="D4" s="7"/>
      <c r="E4" s="7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</row>
    <row r="5" spans="1:31" ht="25.5" customHeight="1" x14ac:dyDescent="0.2">
      <c r="A5" s="133" t="s">
        <v>0</v>
      </c>
      <c r="B5" s="350">
        <v>1995</v>
      </c>
      <c r="C5" s="350">
        <v>1996</v>
      </c>
      <c r="D5" s="350">
        <v>1997</v>
      </c>
      <c r="E5" s="350">
        <v>1998</v>
      </c>
      <c r="F5" s="350">
        <v>1999</v>
      </c>
      <c r="G5" s="350">
        <v>2000</v>
      </c>
      <c r="H5" s="350">
        <v>2001</v>
      </c>
      <c r="I5" s="350">
        <v>2002</v>
      </c>
      <c r="J5" s="350">
        <v>2003</v>
      </c>
      <c r="K5" s="350">
        <v>2004</v>
      </c>
      <c r="L5" s="350">
        <v>2005</v>
      </c>
      <c r="M5" s="350">
        <v>2006</v>
      </c>
      <c r="N5" s="350">
        <v>2007</v>
      </c>
      <c r="O5" s="350">
        <v>2008</v>
      </c>
      <c r="P5" s="350">
        <v>2009</v>
      </c>
      <c r="Q5" s="350">
        <v>2010</v>
      </c>
      <c r="R5" s="350">
        <v>2011</v>
      </c>
      <c r="S5" s="350">
        <v>2012</v>
      </c>
      <c r="T5" s="350">
        <v>2013</v>
      </c>
      <c r="U5" s="350">
        <v>2014</v>
      </c>
      <c r="V5" s="350">
        <v>2015</v>
      </c>
      <c r="W5" s="350">
        <v>2016</v>
      </c>
      <c r="X5" s="350">
        <v>2017</v>
      </c>
      <c r="Y5" s="350">
        <v>2018</v>
      </c>
      <c r="Z5" s="352">
        <v>2019</v>
      </c>
      <c r="AA5" s="353">
        <v>2020</v>
      </c>
      <c r="AB5" s="353">
        <v>2021</v>
      </c>
      <c r="AC5" s="353">
        <v>2022</v>
      </c>
      <c r="AD5" s="352">
        <v>2023</v>
      </c>
      <c r="AE5" s="354" t="s">
        <v>134</v>
      </c>
    </row>
    <row r="6" spans="1:31" ht="18" customHeight="1" x14ac:dyDescent="0.2">
      <c r="A6" s="10" t="s">
        <v>19</v>
      </c>
      <c r="B6" s="11">
        <v>9930</v>
      </c>
      <c r="C6" s="11">
        <v>11018</v>
      </c>
      <c r="D6" s="11">
        <v>13246</v>
      </c>
      <c r="E6" s="11">
        <v>11830</v>
      </c>
      <c r="F6" s="11">
        <v>14649</v>
      </c>
      <c r="G6" s="11">
        <v>14167</v>
      </c>
      <c r="H6" s="11">
        <f>15282-717</f>
        <v>14565</v>
      </c>
      <c r="I6" s="11">
        <v>14545</v>
      </c>
      <c r="J6" s="11">
        <v>15305</v>
      </c>
      <c r="K6" s="11">
        <v>15193</v>
      </c>
      <c r="L6" s="20">
        <v>18220</v>
      </c>
      <c r="M6" s="20">
        <v>18391</v>
      </c>
      <c r="N6" s="20">
        <v>18001</v>
      </c>
      <c r="O6" s="20">
        <v>16578</v>
      </c>
      <c r="P6" s="20">
        <v>18238</v>
      </c>
      <c r="Q6" s="20">
        <v>24817</v>
      </c>
      <c r="R6" s="20">
        <v>26664</v>
      </c>
      <c r="S6" s="20">
        <v>32281</v>
      </c>
      <c r="T6" s="20">
        <v>36466</v>
      </c>
      <c r="U6" s="20">
        <v>38333</v>
      </c>
      <c r="V6" s="20">
        <v>31236</v>
      </c>
      <c r="W6" s="20">
        <v>28120</v>
      </c>
      <c r="X6" s="20">
        <v>27211</v>
      </c>
      <c r="Y6" s="20">
        <v>25934</v>
      </c>
      <c r="Z6" s="20">
        <v>27522</v>
      </c>
      <c r="AA6" s="355">
        <v>25462</v>
      </c>
      <c r="AB6" s="355">
        <v>26723</v>
      </c>
      <c r="AC6" s="355">
        <v>21715</v>
      </c>
      <c r="AD6" s="20">
        <f>'κατά φύλο, μήνα 2022,2023'!K8</f>
        <v>22490</v>
      </c>
      <c r="AE6" s="356">
        <f>(AD6/AC6)-1</f>
        <v>3.5689615473175174E-2</v>
      </c>
    </row>
    <row r="7" spans="1:31" ht="18" customHeight="1" x14ac:dyDescent="0.2">
      <c r="A7" s="10" t="s">
        <v>20</v>
      </c>
      <c r="B7" s="11">
        <v>9756</v>
      </c>
      <c r="C7" s="11">
        <v>11053</v>
      </c>
      <c r="D7" s="11">
        <v>12655</v>
      </c>
      <c r="E7" s="11">
        <v>12110</v>
      </c>
      <c r="F7" s="11">
        <v>14815</v>
      </c>
      <c r="G7" s="11">
        <f>15542-1303</f>
        <v>14239</v>
      </c>
      <c r="H7" s="11">
        <v>14236</v>
      </c>
      <c r="I7" s="11">
        <v>14539</v>
      </c>
      <c r="J7" s="11">
        <v>15608</v>
      </c>
      <c r="K7" s="11">
        <v>15554</v>
      </c>
      <c r="L7" s="20">
        <v>17868</v>
      </c>
      <c r="M7" s="20">
        <v>17832</v>
      </c>
      <c r="N7" s="20">
        <v>17372</v>
      </c>
      <c r="O7" s="20">
        <v>15781</v>
      </c>
      <c r="P7" s="20">
        <v>18809</v>
      </c>
      <c r="Q7" s="20">
        <v>24511</v>
      </c>
      <c r="R7" s="20">
        <v>26506</v>
      </c>
      <c r="S7" s="20">
        <v>32291</v>
      </c>
      <c r="T7" s="20">
        <v>36211</v>
      </c>
      <c r="U7" s="20">
        <v>36901</v>
      </c>
      <c r="V7" s="20">
        <v>30900</v>
      </c>
      <c r="W7" s="20">
        <v>28003</v>
      </c>
      <c r="X7" s="20">
        <v>26432</v>
      </c>
      <c r="Y7" s="20">
        <v>23665</v>
      </c>
      <c r="Z7" s="20">
        <v>25531</v>
      </c>
      <c r="AA7" s="355">
        <v>25034</v>
      </c>
      <c r="AB7" s="355">
        <v>25485</v>
      </c>
      <c r="AC7" s="355">
        <v>20368</v>
      </c>
      <c r="AD7" s="20">
        <f>'κατά φύλο, μήνα 2022,2023'!K9</f>
        <v>21755</v>
      </c>
      <c r="AE7" s="356">
        <f>(AD7/AC7)-1</f>
        <v>6.8097014925373234E-2</v>
      </c>
    </row>
    <row r="8" spans="1:31" ht="18" customHeight="1" x14ac:dyDescent="0.2">
      <c r="A8" s="10" t="s">
        <v>21</v>
      </c>
      <c r="B8" s="11">
        <v>8180</v>
      </c>
      <c r="C8" s="11">
        <v>9737</v>
      </c>
      <c r="D8" s="11">
        <v>11429</v>
      </c>
      <c r="E8" s="11">
        <v>12131</v>
      </c>
      <c r="F8" s="11">
        <v>14042</v>
      </c>
      <c r="G8" s="11">
        <v>13613</v>
      </c>
      <c r="H8" s="11">
        <f>13932-661</f>
        <v>13271</v>
      </c>
      <c r="I8" s="11">
        <v>13023</v>
      </c>
      <c r="J8" s="11">
        <v>14691</v>
      </c>
      <c r="K8" s="11">
        <v>14131</v>
      </c>
      <c r="L8" s="20">
        <v>16725</v>
      </c>
      <c r="M8" s="20">
        <v>16958</v>
      </c>
      <c r="N8" s="20">
        <v>16224</v>
      </c>
      <c r="O8" s="20">
        <v>14766</v>
      </c>
      <c r="P8" s="20">
        <v>18544</v>
      </c>
      <c r="Q8" s="20">
        <v>24127</v>
      </c>
      <c r="R8" s="20">
        <v>25390</v>
      </c>
      <c r="S8" s="20">
        <v>31796</v>
      </c>
      <c r="T8" s="20">
        <v>35234</v>
      </c>
      <c r="U8" s="20">
        <v>35016</v>
      </c>
      <c r="V8" s="20">
        <v>30314</v>
      </c>
      <c r="W8" s="20">
        <v>25337</v>
      </c>
      <c r="X8" s="20">
        <v>24440</v>
      </c>
      <c r="Y8" s="20">
        <v>21161</v>
      </c>
      <c r="Z8" s="20">
        <v>23024</v>
      </c>
      <c r="AA8" s="355">
        <v>31735</v>
      </c>
      <c r="AB8" s="355">
        <v>22899</v>
      </c>
      <c r="AC8" s="355">
        <v>19023</v>
      </c>
      <c r="AD8" s="20">
        <f>'κατά φύλο, μήνα 2022,2023'!K10</f>
        <v>19449</v>
      </c>
      <c r="AE8" s="356">
        <f t="shared" ref="AE8:AE20" si="0">(AD8/AC8)-1</f>
        <v>2.239394417284335E-2</v>
      </c>
    </row>
    <row r="9" spans="1:31" ht="18" customHeight="1" x14ac:dyDescent="0.2">
      <c r="A9" s="10" t="s">
        <v>22</v>
      </c>
      <c r="B9" s="11">
        <v>4784</v>
      </c>
      <c r="C9" s="11">
        <v>6373</v>
      </c>
      <c r="D9" s="11">
        <v>7704</v>
      </c>
      <c r="E9" s="11">
        <v>7688</v>
      </c>
      <c r="F9" s="11">
        <v>8442</v>
      </c>
      <c r="G9" s="11">
        <f>9893-687</f>
        <v>9206</v>
      </c>
      <c r="H9" s="11">
        <f>9015-407</f>
        <v>8608</v>
      </c>
      <c r="I9" s="11">
        <v>7645</v>
      </c>
      <c r="J9" s="357" t="s">
        <v>18</v>
      </c>
      <c r="K9" s="11">
        <v>8906</v>
      </c>
      <c r="L9" s="20">
        <v>11089</v>
      </c>
      <c r="M9" s="20">
        <v>12239</v>
      </c>
      <c r="N9" s="20">
        <v>11566</v>
      </c>
      <c r="O9" s="20">
        <v>10318</v>
      </c>
      <c r="P9" s="20">
        <v>14862</v>
      </c>
      <c r="Q9" s="20">
        <v>18931</v>
      </c>
      <c r="R9" s="20">
        <v>21153</v>
      </c>
      <c r="S9" s="20">
        <v>27901</v>
      </c>
      <c r="T9" s="20">
        <v>31887</v>
      </c>
      <c r="U9" s="20">
        <v>28218</v>
      </c>
      <c r="V9" s="20">
        <v>22988</v>
      </c>
      <c r="W9" s="20">
        <v>18731</v>
      </c>
      <c r="X9" s="20">
        <v>18087</v>
      </c>
      <c r="Y9" s="20">
        <v>16839</v>
      </c>
      <c r="Z9" s="20">
        <v>19159</v>
      </c>
      <c r="AA9" s="355">
        <v>20932</v>
      </c>
      <c r="AB9" s="355">
        <v>22296</v>
      </c>
      <c r="AC9" s="355">
        <v>10562</v>
      </c>
      <c r="AD9" s="20">
        <f>'κατά φύλο, μήνα 2022,2023'!K11</f>
        <v>11064</v>
      </c>
      <c r="AE9" s="356">
        <f t="shared" si="0"/>
        <v>4.7528877106608691E-2</v>
      </c>
    </row>
    <row r="10" spans="1:31" ht="18" customHeight="1" x14ac:dyDescent="0.2">
      <c r="A10" s="10" t="s">
        <v>23</v>
      </c>
      <c r="B10" s="11">
        <v>4863</v>
      </c>
      <c r="C10" s="11">
        <v>6134</v>
      </c>
      <c r="D10" s="11">
        <v>7510</v>
      </c>
      <c r="E10" s="11">
        <v>7129</v>
      </c>
      <c r="F10" s="11">
        <v>7827</v>
      </c>
      <c r="G10" s="11">
        <v>8703</v>
      </c>
      <c r="H10" s="11">
        <f>8652-291</f>
        <v>8361</v>
      </c>
      <c r="I10" s="11">
        <v>6862</v>
      </c>
      <c r="J10" s="11">
        <v>8573</v>
      </c>
      <c r="K10" s="11">
        <v>7739</v>
      </c>
      <c r="L10" s="20">
        <v>10521</v>
      </c>
      <c r="M10" s="20">
        <v>10922</v>
      </c>
      <c r="N10" s="20">
        <v>9409</v>
      </c>
      <c r="O10" s="20">
        <v>8802</v>
      </c>
      <c r="P10" s="20">
        <v>13253</v>
      </c>
      <c r="Q10" s="20">
        <v>16873</v>
      </c>
      <c r="R10" s="20">
        <v>18627</v>
      </c>
      <c r="S10" s="20">
        <v>24512</v>
      </c>
      <c r="T10" s="20">
        <v>27981</v>
      </c>
      <c r="U10" s="20">
        <v>23335</v>
      </c>
      <c r="V10" s="20">
        <v>17637</v>
      </c>
      <c r="W10" s="20">
        <v>14730</v>
      </c>
      <c r="X10" s="20">
        <v>13485</v>
      </c>
      <c r="Y10" s="20">
        <v>10300</v>
      </c>
      <c r="Z10" s="20">
        <v>11997</v>
      </c>
      <c r="AA10" s="355">
        <v>22790</v>
      </c>
      <c r="AB10" s="355">
        <v>20035</v>
      </c>
      <c r="AC10" s="355">
        <v>9262</v>
      </c>
      <c r="AD10" s="20">
        <f>'κατά φύλο, μήνα 2022,2023'!K12</f>
        <v>9735</v>
      </c>
      <c r="AE10" s="356">
        <f t="shared" si="0"/>
        <v>5.1068883610451365E-2</v>
      </c>
    </row>
    <row r="11" spans="1:31" ht="18" customHeight="1" thickBot="1" x14ac:dyDescent="0.25">
      <c r="A11" s="58" t="s">
        <v>24</v>
      </c>
      <c r="B11" s="239">
        <v>5189</v>
      </c>
      <c r="C11" s="239">
        <v>6841</v>
      </c>
      <c r="D11" s="239">
        <v>7867</v>
      </c>
      <c r="E11" s="239">
        <v>7712</v>
      </c>
      <c r="F11" s="239">
        <v>8201</v>
      </c>
      <c r="G11" s="239">
        <v>8720</v>
      </c>
      <c r="H11" s="239">
        <f>8952-233</f>
        <v>8719</v>
      </c>
      <c r="I11" s="239">
        <v>7303</v>
      </c>
      <c r="J11" s="239">
        <v>8243</v>
      </c>
      <c r="K11" s="239">
        <v>8029</v>
      </c>
      <c r="L11" s="14">
        <v>10762</v>
      </c>
      <c r="M11" s="14">
        <v>10769</v>
      </c>
      <c r="N11" s="14">
        <v>9820</v>
      </c>
      <c r="O11" s="14">
        <v>9044</v>
      </c>
      <c r="P11" s="14">
        <v>14394</v>
      </c>
      <c r="Q11" s="14">
        <v>17593</v>
      </c>
      <c r="R11" s="14">
        <v>19276</v>
      </c>
      <c r="S11" s="14">
        <v>24090</v>
      </c>
      <c r="T11" s="14">
        <v>28290</v>
      </c>
      <c r="U11" s="14">
        <v>22958</v>
      </c>
      <c r="V11" s="14">
        <v>17842</v>
      </c>
      <c r="W11" s="14">
        <v>13962</v>
      </c>
      <c r="X11" s="14">
        <v>12294</v>
      </c>
      <c r="Y11" s="14">
        <v>10849</v>
      </c>
      <c r="Z11" s="20">
        <v>11607</v>
      </c>
      <c r="AA11" s="355">
        <v>27482</v>
      </c>
      <c r="AB11" s="355">
        <v>15573</v>
      </c>
      <c r="AC11" s="355">
        <v>10641</v>
      </c>
      <c r="AD11" s="20">
        <f>'κατά φύλο, μήνα 2022,2023'!K13</f>
        <v>10166</v>
      </c>
      <c r="AE11" s="369">
        <f t="shared" si="0"/>
        <v>-4.463866177990794E-2</v>
      </c>
    </row>
    <row r="12" spans="1:31" ht="38.25" customHeight="1" thickBot="1" x14ac:dyDescent="0.25">
      <c r="A12" s="134" t="s">
        <v>44</v>
      </c>
      <c r="B12" s="358">
        <f t="shared" ref="B12:L12" si="1">AVERAGE(B6:B11)</f>
        <v>7117</v>
      </c>
      <c r="C12" s="358">
        <f t="shared" si="1"/>
        <v>8526</v>
      </c>
      <c r="D12" s="358">
        <f t="shared" si="1"/>
        <v>10068.5</v>
      </c>
      <c r="E12" s="358">
        <f t="shared" si="1"/>
        <v>9766.6666666666661</v>
      </c>
      <c r="F12" s="358">
        <f t="shared" si="1"/>
        <v>11329.333333333334</v>
      </c>
      <c r="G12" s="358">
        <f t="shared" si="1"/>
        <v>11441.333333333334</v>
      </c>
      <c r="H12" s="358">
        <f t="shared" si="1"/>
        <v>11293.333333333334</v>
      </c>
      <c r="I12" s="358">
        <f t="shared" si="1"/>
        <v>10652.833333333334</v>
      </c>
      <c r="J12" s="358">
        <f t="shared" si="1"/>
        <v>12484</v>
      </c>
      <c r="K12" s="358">
        <f t="shared" si="1"/>
        <v>11592</v>
      </c>
      <c r="L12" s="81">
        <f t="shared" si="1"/>
        <v>14197.5</v>
      </c>
      <c r="M12" s="81">
        <f t="shared" ref="M12:U12" si="2">AVERAGE(M6:M11)</f>
        <v>14518.5</v>
      </c>
      <c r="N12" s="81">
        <f t="shared" si="2"/>
        <v>13732</v>
      </c>
      <c r="O12" s="81">
        <f t="shared" si="2"/>
        <v>12548.166666666666</v>
      </c>
      <c r="P12" s="81">
        <f t="shared" si="2"/>
        <v>16350</v>
      </c>
      <c r="Q12" s="81">
        <f t="shared" si="2"/>
        <v>21142</v>
      </c>
      <c r="R12" s="81">
        <f t="shared" si="2"/>
        <v>22936</v>
      </c>
      <c r="S12" s="81">
        <f t="shared" si="2"/>
        <v>28811.833333333332</v>
      </c>
      <c r="T12" s="81">
        <f t="shared" si="2"/>
        <v>32678.166666666668</v>
      </c>
      <c r="U12" s="81">
        <f t="shared" si="2"/>
        <v>30793.5</v>
      </c>
      <c r="V12" s="81">
        <v>25152.833333333332</v>
      </c>
      <c r="W12" s="81">
        <v>21480.5</v>
      </c>
      <c r="X12" s="81">
        <v>20324.833333333332</v>
      </c>
      <c r="Y12" s="81">
        <v>18124.666666666668</v>
      </c>
      <c r="Z12" s="81">
        <v>19806.666666666668</v>
      </c>
      <c r="AA12" s="359">
        <v>25572.5</v>
      </c>
      <c r="AB12" s="359">
        <v>22169</v>
      </c>
      <c r="AC12" s="359">
        <v>15261.833333333334</v>
      </c>
      <c r="AD12" s="359">
        <f>AVERAGE(AD6:AD11)</f>
        <v>15776.5</v>
      </c>
      <c r="AE12" s="371">
        <f t="shared" si="0"/>
        <v>3.3722466719813049E-2</v>
      </c>
    </row>
    <row r="13" spans="1:31" ht="18" customHeight="1" x14ac:dyDescent="0.2">
      <c r="A13" s="57" t="s">
        <v>25</v>
      </c>
      <c r="B13" s="8">
        <v>6680</v>
      </c>
      <c r="C13" s="8">
        <v>7962</v>
      </c>
      <c r="D13" s="8">
        <v>8980</v>
      </c>
      <c r="E13" s="8">
        <v>8604</v>
      </c>
      <c r="F13" s="8">
        <v>9632</v>
      </c>
      <c r="G13" s="8">
        <f>10233-352</f>
        <v>9881</v>
      </c>
      <c r="H13" s="8">
        <f>296+9999-310</f>
        <v>9985</v>
      </c>
      <c r="I13" s="8">
        <v>8758</v>
      </c>
      <c r="J13" s="8">
        <v>9772</v>
      </c>
      <c r="K13" s="8">
        <v>9509</v>
      </c>
      <c r="L13" s="21">
        <v>11705</v>
      </c>
      <c r="M13" s="21">
        <v>11835</v>
      </c>
      <c r="N13" s="21">
        <v>10821</v>
      </c>
      <c r="O13" s="21">
        <v>10313</v>
      </c>
      <c r="P13" s="21">
        <v>15817</v>
      </c>
      <c r="Q13" s="21">
        <v>18443</v>
      </c>
      <c r="R13" s="21">
        <v>20024</v>
      </c>
      <c r="S13" s="21">
        <v>25399</v>
      </c>
      <c r="T13" s="21">
        <v>29528</v>
      </c>
      <c r="U13" s="21">
        <v>22590</v>
      </c>
      <c r="V13" s="21">
        <v>18253</v>
      </c>
      <c r="W13" s="21">
        <v>15082</v>
      </c>
      <c r="X13" s="21">
        <v>13960</v>
      </c>
      <c r="Y13" s="21">
        <v>12888</v>
      </c>
      <c r="Z13" s="21">
        <v>13540</v>
      </c>
      <c r="AA13" s="278">
        <v>29652</v>
      </c>
      <c r="AB13" s="360">
        <v>15176</v>
      </c>
      <c r="AC13" s="360">
        <v>12731</v>
      </c>
      <c r="AD13" s="236">
        <f>'κατά φύλο, μήνα 2022,2023'!K16</f>
        <v>10903</v>
      </c>
      <c r="AE13" s="370">
        <f t="shared" si="0"/>
        <v>-0.14358652109025216</v>
      </c>
    </row>
    <row r="14" spans="1:31" ht="18" customHeight="1" x14ac:dyDescent="0.2">
      <c r="A14" s="10" t="s">
        <v>7</v>
      </c>
      <c r="B14" s="11">
        <v>6621</v>
      </c>
      <c r="C14" s="11">
        <v>7849</v>
      </c>
      <c r="D14" s="11">
        <v>8752</v>
      </c>
      <c r="E14" s="11">
        <v>8486</v>
      </c>
      <c r="F14" s="11">
        <v>9969</v>
      </c>
      <c r="G14" s="11">
        <v>10059</v>
      </c>
      <c r="H14" s="11">
        <f>10342-300</f>
        <v>10042</v>
      </c>
      <c r="I14" s="11">
        <v>8633</v>
      </c>
      <c r="J14" s="11">
        <v>9178</v>
      </c>
      <c r="K14" s="11">
        <v>9132</v>
      </c>
      <c r="L14" s="20">
        <v>11668</v>
      </c>
      <c r="M14" s="20">
        <v>11752</v>
      </c>
      <c r="N14" s="20">
        <v>10761</v>
      </c>
      <c r="O14" s="20">
        <v>10335</v>
      </c>
      <c r="P14" s="20">
        <v>15904</v>
      </c>
      <c r="Q14" s="20">
        <v>17925</v>
      </c>
      <c r="R14" s="20">
        <v>20501</v>
      </c>
      <c r="S14" s="20">
        <v>24866</v>
      </c>
      <c r="T14" s="20">
        <v>30345</v>
      </c>
      <c r="U14" s="20">
        <v>21432</v>
      </c>
      <c r="V14" s="21">
        <v>17759</v>
      </c>
      <c r="W14" s="21">
        <v>15419</v>
      </c>
      <c r="X14" s="21">
        <v>13935</v>
      </c>
      <c r="Y14" s="21">
        <v>12954</v>
      </c>
      <c r="Z14" s="21">
        <v>13499</v>
      </c>
      <c r="AA14" s="278">
        <v>29375</v>
      </c>
      <c r="AB14" s="360">
        <v>11349</v>
      </c>
      <c r="AC14" s="360">
        <v>14272</v>
      </c>
      <c r="AD14" s="236">
        <f>'κατά φύλο, μήνα 2022,2023'!K17</f>
        <v>11194</v>
      </c>
      <c r="AE14" s="356">
        <f t="shared" si="0"/>
        <v>-0.2156670403587444</v>
      </c>
    </row>
    <row r="15" spans="1:31" ht="18" customHeight="1" x14ac:dyDescent="0.2">
      <c r="A15" s="10" t="s">
        <v>26</v>
      </c>
      <c r="B15" s="11">
        <v>6233</v>
      </c>
      <c r="C15" s="11">
        <v>7440</v>
      </c>
      <c r="D15" s="11">
        <v>8025</v>
      </c>
      <c r="E15" s="11">
        <v>8409</v>
      </c>
      <c r="F15" s="11">
        <v>9418</v>
      </c>
      <c r="G15" s="11">
        <v>9135</v>
      </c>
      <c r="H15" s="11">
        <f>9554-295</f>
        <v>9259</v>
      </c>
      <c r="I15" s="11">
        <v>7951</v>
      </c>
      <c r="J15" s="11">
        <v>8299</v>
      </c>
      <c r="K15" s="11">
        <v>8609</v>
      </c>
      <c r="L15" s="20">
        <v>11135</v>
      </c>
      <c r="M15" s="20">
        <v>11508</v>
      </c>
      <c r="N15" s="20">
        <v>10617</v>
      </c>
      <c r="O15" s="20">
        <v>9697</v>
      </c>
      <c r="P15" s="20">
        <v>15896</v>
      </c>
      <c r="Q15" s="20">
        <v>17103</v>
      </c>
      <c r="R15" s="20">
        <v>20171</v>
      </c>
      <c r="S15" s="20">
        <v>24913</v>
      </c>
      <c r="T15" s="20">
        <v>29550</v>
      </c>
      <c r="U15" s="20">
        <v>21500</v>
      </c>
      <c r="V15" s="21">
        <v>16132</v>
      </c>
      <c r="W15" s="21">
        <v>13770</v>
      </c>
      <c r="X15" s="21">
        <v>12040</v>
      </c>
      <c r="Y15" s="21">
        <v>12894</v>
      </c>
      <c r="Z15" s="21">
        <v>13794</v>
      </c>
      <c r="AA15" s="278">
        <v>28442</v>
      </c>
      <c r="AB15" s="360">
        <v>10383</v>
      </c>
      <c r="AC15" s="360">
        <v>12590</v>
      </c>
      <c r="AD15" s="236">
        <f>'κατά φύλο, μήνα 2022,2023'!K18</f>
        <v>9986</v>
      </c>
      <c r="AE15" s="356">
        <f t="shared" si="0"/>
        <v>-0.20683081810961079</v>
      </c>
    </row>
    <row r="16" spans="1:31" ht="18" customHeight="1" x14ac:dyDescent="0.2">
      <c r="A16" s="10" t="s">
        <v>27</v>
      </c>
      <c r="B16" s="11">
        <v>6119</v>
      </c>
      <c r="C16" s="11">
        <v>7280</v>
      </c>
      <c r="D16" s="11">
        <v>7475</v>
      </c>
      <c r="E16" s="11">
        <v>7732</v>
      </c>
      <c r="F16" s="11">
        <v>7380</v>
      </c>
      <c r="G16" s="11">
        <f>8844-329</f>
        <v>8515</v>
      </c>
      <c r="H16" s="11">
        <f>9483-298</f>
        <v>9185</v>
      </c>
      <c r="I16" s="11">
        <v>7450</v>
      </c>
      <c r="J16" s="11">
        <v>7894</v>
      </c>
      <c r="K16" s="11">
        <v>8105</v>
      </c>
      <c r="L16" s="20">
        <v>9847</v>
      </c>
      <c r="M16" s="20">
        <v>9396</v>
      </c>
      <c r="N16" s="20">
        <v>8345</v>
      </c>
      <c r="O16" s="20">
        <v>8194</v>
      </c>
      <c r="P16" s="20">
        <v>14225</v>
      </c>
      <c r="Q16" s="20">
        <v>15052</v>
      </c>
      <c r="R16" s="20">
        <v>18540</v>
      </c>
      <c r="S16" s="20">
        <v>22957</v>
      </c>
      <c r="T16" s="20">
        <v>27093</v>
      </c>
      <c r="U16" s="20">
        <v>17937</v>
      </c>
      <c r="V16" s="21">
        <v>14132</v>
      </c>
      <c r="W16" s="21">
        <v>12341</v>
      </c>
      <c r="X16" s="21">
        <v>10316</v>
      </c>
      <c r="Y16" s="21">
        <v>10574</v>
      </c>
      <c r="Z16" s="21">
        <v>10365</v>
      </c>
      <c r="AA16" s="278">
        <v>27085</v>
      </c>
      <c r="AB16" s="360">
        <v>8136</v>
      </c>
      <c r="AC16" s="360">
        <v>9671</v>
      </c>
      <c r="AD16" s="236">
        <f>'κατά φύλο, μήνα 2022,2023'!K19</f>
        <v>0</v>
      </c>
      <c r="AE16" s="356">
        <f t="shared" si="0"/>
        <v>-1</v>
      </c>
    </row>
    <row r="17" spans="1:31" ht="18" customHeight="1" x14ac:dyDescent="0.2">
      <c r="A17" s="10" t="s">
        <v>28</v>
      </c>
      <c r="B17" s="11">
        <v>6416</v>
      </c>
      <c r="C17" s="11">
        <v>8908</v>
      </c>
      <c r="D17" s="11">
        <v>8589</v>
      </c>
      <c r="E17" s="11">
        <v>9186</v>
      </c>
      <c r="F17" s="11">
        <f>10259-1134</f>
        <v>9125</v>
      </c>
      <c r="G17" s="11">
        <v>9905</v>
      </c>
      <c r="H17" s="11">
        <v>12316</v>
      </c>
      <c r="I17" s="11">
        <v>10392</v>
      </c>
      <c r="J17" s="11">
        <v>10560</v>
      </c>
      <c r="K17" s="11">
        <v>10575</v>
      </c>
      <c r="L17" s="20">
        <v>13614</v>
      </c>
      <c r="M17" s="20">
        <v>12990</v>
      </c>
      <c r="N17" s="20">
        <v>12052</v>
      </c>
      <c r="O17" s="20">
        <v>11853</v>
      </c>
      <c r="P17" s="20">
        <v>19333</v>
      </c>
      <c r="Q17" s="20">
        <v>20238</v>
      </c>
      <c r="R17" s="20">
        <v>24943</v>
      </c>
      <c r="S17" s="20">
        <v>29393</v>
      </c>
      <c r="T17" s="20">
        <v>32643</v>
      </c>
      <c r="U17" s="20">
        <v>25814</v>
      </c>
      <c r="V17" s="21">
        <v>23214</v>
      </c>
      <c r="W17" s="21">
        <v>20992</v>
      </c>
      <c r="X17" s="21">
        <v>19067</v>
      </c>
      <c r="Y17" s="21">
        <v>20250</v>
      </c>
      <c r="Z17" s="21">
        <v>19794</v>
      </c>
      <c r="AA17" s="278">
        <v>27201</v>
      </c>
      <c r="AB17" s="360">
        <v>14971</v>
      </c>
      <c r="AC17" s="360">
        <v>16120</v>
      </c>
      <c r="AD17" s="236">
        <f>'κατά φύλο, μήνα 2022,2023'!K20</f>
        <v>0</v>
      </c>
      <c r="AE17" s="356">
        <f t="shared" si="0"/>
        <v>-1</v>
      </c>
    </row>
    <row r="18" spans="1:31" ht="18" customHeight="1" thickBot="1" x14ac:dyDescent="0.25">
      <c r="A18" s="58" t="s">
        <v>29</v>
      </c>
      <c r="B18" s="239">
        <v>8226</v>
      </c>
      <c r="C18" s="239">
        <v>11214</v>
      </c>
      <c r="D18" s="239">
        <v>9915</v>
      </c>
      <c r="E18" s="239">
        <v>12477</v>
      </c>
      <c r="F18" s="239">
        <f>12981-1262</f>
        <v>11719</v>
      </c>
      <c r="G18" s="239">
        <v>13133</v>
      </c>
      <c r="H18" s="239">
        <f>16077-775</f>
        <v>15302</v>
      </c>
      <c r="I18" s="239">
        <v>13658</v>
      </c>
      <c r="J18" s="239">
        <v>13824</v>
      </c>
      <c r="K18" s="239">
        <v>14111</v>
      </c>
      <c r="L18" s="14">
        <v>16294</v>
      </c>
      <c r="M18" s="14">
        <v>15903</v>
      </c>
      <c r="N18" s="14">
        <v>15648</v>
      </c>
      <c r="O18" s="14">
        <v>15669</v>
      </c>
      <c r="P18" s="14">
        <v>22938</v>
      </c>
      <c r="Q18" s="14">
        <v>24154</v>
      </c>
      <c r="R18" s="14">
        <v>29034</v>
      </c>
      <c r="S18" s="14">
        <v>33374</v>
      </c>
      <c r="T18" s="14">
        <v>36716</v>
      </c>
      <c r="U18" s="14">
        <v>29637</v>
      </c>
      <c r="V18" s="284">
        <v>26943</v>
      </c>
      <c r="W18" s="284">
        <v>25357</v>
      </c>
      <c r="X18" s="284">
        <v>23666</v>
      </c>
      <c r="Y18" s="284">
        <v>24604</v>
      </c>
      <c r="Z18" s="21">
        <v>23669</v>
      </c>
      <c r="AA18" s="278">
        <v>25846</v>
      </c>
      <c r="AB18" s="360">
        <v>19605</v>
      </c>
      <c r="AC18" s="372">
        <v>19990</v>
      </c>
      <c r="AD18" s="237">
        <f>'κατά φύλο, μήνα 2022,2023'!K21</f>
        <v>0</v>
      </c>
      <c r="AE18" s="369">
        <f t="shared" si="0"/>
        <v>-1</v>
      </c>
    </row>
    <row r="19" spans="1:31" ht="39.75" customHeight="1" thickBot="1" x14ac:dyDescent="0.25">
      <c r="A19" s="134" t="s">
        <v>42</v>
      </c>
      <c r="B19" s="358">
        <f t="shared" ref="B19:L19" si="3">AVERAGE(B13:B18)</f>
        <v>6715.833333333333</v>
      </c>
      <c r="C19" s="358">
        <f t="shared" si="3"/>
        <v>8442.1666666666661</v>
      </c>
      <c r="D19" s="358">
        <f t="shared" si="3"/>
        <v>8622.6666666666661</v>
      </c>
      <c r="E19" s="358">
        <f t="shared" si="3"/>
        <v>9149</v>
      </c>
      <c r="F19" s="358">
        <f t="shared" si="3"/>
        <v>9540.5</v>
      </c>
      <c r="G19" s="358">
        <f t="shared" si="3"/>
        <v>10104.666666666666</v>
      </c>
      <c r="H19" s="358">
        <f t="shared" si="3"/>
        <v>11014.833333333334</v>
      </c>
      <c r="I19" s="358">
        <f t="shared" si="3"/>
        <v>9473.6666666666661</v>
      </c>
      <c r="J19" s="358">
        <f t="shared" si="3"/>
        <v>9921.1666666666661</v>
      </c>
      <c r="K19" s="358">
        <f t="shared" si="3"/>
        <v>10006.833333333334</v>
      </c>
      <c r="L19" s="81">
        <f t="shared" si="3"/>
        <v>12377.166666666666</v>
      </c>
      <c r="M19" s="81">
        <f t="shared" ref="M19:S19" si="4">AVERAGE(M13:M18)</f>
        <v>12230.666666666666</v>
      </c>
      <c r="N19" s="81">
        <f t="shared" si="4"/>
        <v>11374</v>
      </c>
      <c r="O19" s="81">
        <f t="shared" si="4"/>
        <v>11010.166666666666</v>
      </c>
      <c r="P19" s="81">
        <f t="shared" si="4"/>
        <v>17352.166666666668</v>
      </c>
      <c r="Q19" s="81">
        <f t="shared" si="4"/>
        <v>18819.166666666668</v>
      </c>
      <c r="R19" s="81">
        <f t="shared" si="4"/>
        <v>22202.166666666668</v>
      </c>
      <c r="S19" s="81">
        <f t="shared" si="4"/>
        <v>26817</v>
      </c>
      <c r="T19" s="361">
        <f>AVERAGE(T13:T18)</f>
        <v>30979.166666666668</v>
      </c>
      <c r="U19" s="361">
        <f>AVERAGE(U13:U18)</f>
        <v>23151.666666666668</v>
      </c>
      <c r="V19" s="361">
        <v>19405.5</v>
      </c>
      <c r="W19" s="361">
        <v>17160.166666666668</v>
      </c>
      <c r="X19" s="361">
        <v>15497.333333333334</v>
      </c>
      <c r="Y19" s="361">
        <v>15694</v>
      </c>
      <c r="Z19" s="361">
        <v>15776.833333333334</v>
      </c>
      <c r="AA19" s="362">
        <v>27933.5</v>
      </c>
      <c r="AB19" s="362">
        <f>AVERAGE(AB13:AB18)</f>
        <v>13270</v>
      </c>
      <c r="AC19" s="362">
        <v>19990</v>
      </c>
      <c r="AD19" s="374">
        <f>'κατά φύλο, μήνα 2022,2023'!K21</f>
        <v>0</v>
      </c>
      <c r="AE19" s="371">
        <f t="shared" si="0"/>
        <v>-1</v>
      </c>
    </row>
    <row r="20" spans="1:31" ht="27.75" customHeight="1" thickBot="1" x14ac:dyDescent="0.25">
      <c r="A20" s="134" t="s">
        <v>45</v>
      </c>
      <c r="B20" s="358">
        <f t="shared" ref="B20:L20" si="5">AVERAGE(B6:B11,B13:B18)</f>
        <v>6916.416666666667</v>
      </c>
      <c r="C20" s="358">
        <f t="shared" si="5"/>
        <v>8484.0833333333339</v>
      </c>
      <c r="D20" s="358">
        <f t="shared" si="5"/>
        <v>9345.5833333333339</v>
      </c>
      <c r="E20" s="358">
        <f t="shared" si="5"/>
        <v>9457.8333333333339</v>
      </c>
      <c r="F20" s="358">
        <f t="shared" si="5"/>
        <v>10434.916666666666</v>
      </c>
      <c r="G20" s="358">
        <f t="shared" si="5"/>
        <v>10773</v>
      </c>
      <c r="H20" s="358">
        <f t="shared" si="5"/>
        <v>11154.083333333334</v>
      </c>
      <c r="I20" s="358">
        <f t="shared" si="5"/>
        <v>10063.25</v>
      </c>
      <c r="J20" s="358">
        <f t="shared" si="5"/>
        <v>11086.09090909091</v>
      </c>
      <c r="K20" s="358">
        <f t="shared" si="5"/>
        <v>10799.416666666666</v>
      </c>
      <c r="L20" s="358">
        <f t="shared" si="5"/>
        <v>13287.333333333334</v>
      </c>
      <c r="M20" s="81">
        <f t="shared" ref="M20:S20" si="6">AVERAGE(M6:M11,M13:M18)</f>
        <v>13374.583333333334</v>
      </c>
      <c r="N20" s="81">
        <f t="shared" si="6"/>
        <v>12553</v>
      </c>
      <c r="O20" s="81">
        <f t="shared" si="6"/>
        <v>11779.166666666666</v>
      </c>
      <c r="P20" s="81">
        <f t="shared" si="6"/>
        <v>16851.083333333332</v>
      </c>
      <c r="Q20" s="81">
        <f t="shared" si="6"/>
        <v>19980.583333333332</v>
      </c>
      <c r="R20" s="81">
        <f t="shared" si="6"/>
        <v>22569.083333333332</v>
      </c>
      <c r="S20" s="81">
        <f t="shared" si="6"/>
        <v>27814.416666666668</v>
      </c>
      <c r="T20" s="361">
        <f>AVERAGE(T6:T11,T13:T18)</f>
        <v>31828.666666666668</v>
      </c>
      <c r="U20" s="361">
        <f>AVERAGE(U6:U11,U13:U18)</f>
        <v>26972.583333333332</v>
      </c>
      <c r="V20" s="361">
        <v>22279.166666666668</v>
      </c>
      <c r="W20" s="361">
        <v>19320.333333333332</v>
      </c>
      <c r="X20" s="361">
        <v>17911.083333333332</v>
      </c>
      <c r="Y20" s="361">
        <v>16909.333333333336</v>
      </c>
      <c r="Z20" s="361">
        <v>17791.75</v>
      </c>
      <c r="AA20" s="362">
        <v>26753</v>
      </c>
      <c r="AB20" s="362">
        <f>AVERAGE(AB6:AB11,AB13:AB18)</f>
        <v>17719.25</v>
      </c>
      <c r="AC20" s="373">
        <v>14745.416666666666</v>
      </c>
      <c r="AD20" s="373">
        <f>AVERAGE(AD6:AD11,AD13:AD18)</f>
        <v>10561.833333333334</v>
      </c>
      <c r="AE20" s="371">
        <f t="shared" si="0"/>
        <v>-0.28372093023255807</v>
      </c>
    </row>
    <row r="21" spans="1:31" x14ac:dyDescent="0.2">
      <c r="A21" s="3"/>
    </row>
    <row r="23" spans="1:31" x14ac:dyDescent="0.2">
      <c r="A23" s="29"/>
      <c r="R23" s="26"/>
      <c r="S23" s="26"/>
      <c r="T23" s="26"/>
      <c r="U23" s="26"/>
      <c r="V23" s="26"/>
      <c r="W23" s="26"/>
      <c r="X23" s="26"/>
      <c r="Y23" s="26"/>
      <c r="Z23" s="26"/>
      <c r="AB23" s="26"/>
      <c r="AC23" s="26"/>
      <c r="AD23" s="26"/>
      <c r="AE23" s="26"/>
    </row>
    <row r="24" spans="1:31" ht="14.25" x14ac:dyDescent="0.2">
      <c r="A24" s="16"/>
      <c r="R24" s="26"/>
      <c r="S24" s="26"/>
      <c r="T24" s="26"/>
      <c r="U24" s="26"/>
      <c r="V24" s="26"/>
      <c r="W24" s="26"/>
      <c r="X24" s="26"/>
      <c r="Y24" s="407" t="s">
        <v>12</v>
      </c>
      <c r="Z24" s="407"/>
      <c r="AA24" s="407"/>
      <c r="AB24" s="407"/>
      <c r="AC24" s="407"/>
      <c r="AD24" s="407"/>
      <c r="AE24" s="407"/>
    </row>
    <row r="25" spans="1:31" x14ac:dyDescent="0.2">
      <c r="A25" s="23">
        <f>'κατά φύλο, μήνα 2022,2023'!A29</f>
        <v>45257</v>
      </c>
      <c r="O25" s="22"/>
      <c r="P25" s="26"/>
      <c r="Q25" s="26"/>
      <c r="R25" s="26"/>
      <c r="S25" s="26"/>
      <c r="Y25" s="407" t="s">
        <v>11</v>
      </c>
      <c r="Z25" s="407"/>
      <c r="AA25" s="407"/>
      <c r="AB25" s="407"/>
      <c r="AC25" s="407"/>
      <c r="AD25" s="407"/>
      <c r="AE25" s="407"/>
    </row>
    <row r="26" spans="1:31" x14ac:dyDescent="0.2">
      <c r="A26" s="29"/>
      <c r="O26" s="26"/>
      <c r="P26" s="26"/>
      <c r="Q26" s="26"/>
      <c r="R26" s="26"/>
      <c r="S26" s="25"/>
    </row>
  </sheetData>
  <mergeCells count="4">
    <mergeCell ref="Y25:AE25"/>
    <mergeCell ref="Y24:AE24"/>
    <mergeCell ref="F4:Q4"/>
    <mergeCell ref="A3:AE3"/>
  </mergeCells>
  <phoneticPr fontId="0" type="noConversion"/>
  <pageMargins left="0" right="0" top="0.98425196850393704" bottom="0.78740157480314965" header="0.51181102362204722" footer="0.51181102362204722"/>
  <pageSetup paperSize="9" scale="7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zoomScaleNormal="100" workbookViewId="0">
      <pane xSplit="1" topLeftCell="B1" activePane="topRight" state="frozen"/>
      <selection activeCell="A2" sqref="A2"/>
      <selection pane="topRight" activeCell="H16" sqref="H16:M20"/>
    </sheetView>
  </sheetViews>
  <sheetFormatPr defaultRowHeight="12.75" x14ac:dyDescent="0.2"/>
  <cols>
    <col min="1" max="1" width="30.85546875" customWidth="1"/>
    <col min="2" max="2" width="13.140625" customWidth="1"/>
    <col min="4" max="4" width="9.5703125" customWidth="1"/>
    <col min="5" max="5" width="13" customWidth="1"/>
    <col min="6" max="7" width="9.42578125" customWidth="1"/>
    <col min="8" max="8" width="11.7109375" customWidth="1"/>
    <col min="10" max="10" width="10.28515625" bestFit="1" customWidth="1"/>
    <col min="11" max="11" width="13.7109375" bestFit="1" customWidth="1"/>
  </cols>
  <sheetData>
    <row r="1" spans="1:16" x14ac:dyDescent="0.2">
      <c r="A1" s="70" t="s">
        <v>130</v>
      </c>
    </row>
    <row r="2" spans="1:16" x14ac:dyDescent="0.2">
      <c r="A2" s="409" t="s">
        <v>139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</row>
    <row r="3" spans="1:16" ht="13.5" thickBot="1" x14ac:dyDescent="0.25">
      <c r="A3" s="259"/>
    </row>
    <row r="4" spans="1:16" ht="19.5" customHeight="1" x14ac:dyDescent="0.25">
      <c r="A4" s="414" t="s">
        <v>0</v>
      </c>
      <c r="B4" s="416">
        <v>2022</v>
      </c>
      <c r="C4" s="416"/>
      <c r="D4" s="416"/>
      <c r="E4" s="416"/>
      <c r="F4" s="416"/>
      <c r="G4" s="417" t="s">
        <v>127</v>
      </c>
      <c r="H4" s="416">
        <v>2023</v>
      </c>
      <c r="I4" s="416"/>
      <c r="J4" s="416"/>
      <c r="K4" s="416"/>
      <c r="L4" s="416"/>
      <c r="M4" s="419" t="s">
        <v>138</v>
      </c>
    </row>
    <row r="5" spans="1:16" ht="37.5" customHeight="1" x14ac:dyDescent="0.2">
      <c r="A5" s="415"/>
      <c r="B5" s="135" t="s">
        <v>35</v>
      </c>
      <c r="C5" s="136" t="s">
        <v>36</v>
      </c>
      <c r="D5" s="136" t="s">
        <v>39</v>
      </c>
      <c r="E5" s="137" t="s">
        <v>37</v>
      </c>
      <c r="F5" s="136" t="s">
        <v>38</v>
      </c>
      <c r="G5" s="418"/>
      <c r="H5" s="135" t="s">
        <v>35</v>
      </c>
      <c r="I5" s="136" t="s">
        <v>36</v>
      </c>
      <c r="J5" s="136" t="s">
        <v>39</v>
      </c>
      <c r="K5" s="137" t="s">
        <v>37</v>
      </c>
      <c r="L5" s="136" t="s">
        <v>38</v>
      </c>
      <c r="M5" s="420"/>
    </row>
    <row r="6" spans="1:16" ht="18" customHeight="1" x14ac:dyDescent="0.2">
      <c r="A6" s="138" t="s">
        <v>19</v>
      </c>
      <c r="B6" s="216">
        <v>13358</v>
      </c>
      <c r="C6" s="216">
        <v>6862</v>
      </c>
      <c r="D6" s="216">
        <v>1341</v>
      </c>
      <c r="E6" s="216">
        <v>154</v>
      </c>
      <c r="F6" s="216">
        <v>21715</v>
      </c>
      <c r="G6" s="279">
        <v>-0.18740410882011749</v>
      </c>
      <c r="H6" s="216">
        <v>14306</v>
      </c>
      <c r="I6" s="216">
        <v>6469</v>
      </c>
      <c r="J6" s="216">
        <v>1404</v>
      </c>
      <c r="K6" s="216">
        <v>311</v>
      </c>
      <c r="L6" s="216">
        <f>SUM(H6:K6)</f>
        <v>22490</v>
      </c>
      <c r="M6" s="263">
        <f>(L6/F6)-1</f>
        <v>3.5689615473175174E-2</v>
      </c>
    </row>
    <row r="7" spans="1:16" ht="18" customHeight="1" x14ac:dyDescent="0.2">
      <c r="A7" s="138" t="s">
        <v>20</v>
      </c>
      <c r="B7" s="216">
        <v>12438</v>
      </c>
      <c r="C7" s="216">
        <v>6514</v>
      </c>
      <c r="D7" s="216">
        <v>1267</v>
      </c>
      <c r="E7" s="216">
        <v>149</v>
      </c>
      <c r="F7" s="216">
        <v>20368</v>
      </c>
      <c r="G7" s="279">
        <v>-0.20078477535805372</v>
      </c>
      <c r="H7" s="216">
        <v>13895</v>
      </c>
      <c r="I7" s="216">
        <v>6195</v>
      </c>
      <c r="J7" s="216">
        <v>1366</v>
      </c>
      <c r="K7" s="216">
        <v>299</v>
      </c>
      <c r="L7" s="216">
        <f t="shared" ref="L7:L11" si="0">SUM(H7:K7)</f>
        <v>21755</v>
      </c>
      <c r="M7" s="263">
        <f t="shared" ref="M7:M20" si="1">(L7/F7)-1</f>
        <v>6.8097014925373234E-2</v>
      </c>
    </row>
    <row r="8" spans="1:16" ht="18" customHeight="1" x14ac:dyDescent="0.2">
      <c r="A8" s="138" t="s">
        <v>21</v>
      </c>
      <c r="B8" s="216">
        <v>12077</v>
      </c>
      <c r="C8" s="216">
        <v>5657</v>
      </c>
      <c r="D8" s="216">
        <v>1151</v>
      </c>
      <c r="E8" s="216">
        <v>138</v>
      </c>
      <c r="F8" s="216">
        <v>19023</v>
      </c>
      <c r="G8" s="279">
        <v>-0.16926503340757237</v>
      </c>
      <c r="H8" s="216">
        <v>12831</v>
      </c>
      <c r="I8" s="216">
        <v>5167</v>
      </c>
      <c r="J8" s="216">
        <v>1160</v>
      </c>
      <c r="K8" s="216">
        <v>291</v>
      </c>
      <c r="L8" s="216">
        <f t="shared" si="0"/>
        <v>19449</v>
      </c>
      <c r="M8" s="263">
        <f>(L8/F8)-1</f>
        <v>2.239394417284335E-2</v>
      </c>
    </row>
    <row r="9" spans="1:16" ht="18" customHeight="1" x14ac:dyDescent="0.2">
      <c r="A9" s="138" t="s">
        <v>22</v>
      </c>
      <c r="B9" s="216">
        <v>7085</v>
      </c>
      <c r="C9" s="216">
        <v>2721</v>
      </c>
      <c r="D9" s="216">
        <v>674</v>
      </c>
      <c r="E9" s="216">
        <v>82</v>
      </c>
      <c r="F9" s="216">
        <v>10562</v>
      </c>
      <c r="G9" s="279">
        <v>-0.52628274129888775</v>
      </c>
      <c r="H9" s="216">
        <v>7796</v>
      </c>
      <c r="I9" s="216">
        <v>2439</v>
      </c>
      <c r="J9" s="216">
        <v>657</v>
      </c>
      <c r="K9" s="216">
        <v>172</v>
      </c>
      <c r="L9" s="216">
        <f t="shared" si="0"/>
        <v>11064</v>
      </c>
      <c r="M9" s="263">
        <f t="shared" si="1"/>
        <v>4.7528877106608691E-2</v>
      </c>
    </row>
    <row r="10" spans="1:16" ht="18" customHeight="1" x14ac:dyDescent="0.2">
      <c r="A10" s="138" t="s">
        <v>23</v>
      </c>
      <c r="B10" s="216">
        <v>6658</v>
      </c>
      <c r="C10" s="216">
        <v>1990</v>
      </c>
      <c r="D10" s="216">
        <v>562</v>
      </c>
      <c r="E10" s="216">
        <v>52</v>
      </c>
      <c r="F10" s="216">
        <v>9262</v>
      </c>
      <c r="G10" s="279">
        <v>-0.5377090092338408</v>
      </c>
      <c r="H10" s="216">
        <v>7372</v>
      </c>
      <c r="I10" s="216">
        <v>1746</v>
      </c>
      <c r="J10" s="216">
        <v>540</v>
      </c>
      <c r="K10" s="216">
        <v>77</v>
      </c>
      <c r="L10" s="216">
        <f t="shared" si="0"/>
        <v>9735</v>
      </c>
      <c r="M10" s="263">
        <f t="shared" si="1"/>
        <v>5.1068883610451365E-2</v>
      </c>
    </row>
    <row r="11" spans="1:16" ht="18" customHeight="1" thickBot="1" x14ac:dyDescent="0.25">
      <c r="A11" s="142" t="s">
        <v>24</v>
      </c>
      <c r="B11" s="217">
        <v>8300</v>
      </c>
      <c r="C11" s="217">
        <v>1758</v>
      </c>
      <c r="D11" s="217">
        <v>540</v>
      </c>
      <c r="E11" s="217">
        <v>43</v>
      </c>
      <c r="F11" s="216">
        <v>10641</v>
      </c>
      <c r="G11" s="280">
        <v>-0.31670198420342899</v>
      </c>
      <c r="H11" s="217">
        <v>8272</v>
      </c>
      <c r="I11" s="217">
        <v>1398</v>
      </c>
      <c r="J11" s="217">
        <v>442</v>
      </c>
      <c r="K11" s="217">
        <v>54</v>
      </c>
      <c r="L11" s="216">
        <f t="shared" si="0"/>
        <v>10166</v>
      </c>
      <c r="M11" s="324">
        <f t="shared" si="1"/>
        <v>-4.463866177990794E-2</v>
      </c>
    </row>
    <row r="12" spans="1:16" ht="39" customHeight="1" thickBot="1" x14ac:dyDescent="0.3">
      <c r="A12" s="144" t="s">
        <v>41</v>
      </c>
      <c r="B12" s="218">
        <v>9986</v>
      </c>
      <c r="C12" s="218">
        <v>4250.333333333333</v>
      </c>
      <c r="D12" s="218">
        <v>922.5</v>
      </c>
      <c r="E12" s="218">
        <v>103</v>
      </c>
      <c r="F12" s="218">
        <v>15261.833333333334</v>
      </c>
      <c r="G12" s="281">
        <v>-0.31155317981219599</v>
      </c>
      <c r="H12" s="218">
        <f>AVERAGE(H6:H11)</f>
        <v>10745.333333333334</v>
      </c>
      <c r="I12" s="218">
        <f t="shared" ref="I12:K12" si="2">AVERAGE(I6:I11)</f>
        <v>3902.3333333333335</v>
      </c>
      <c r="J12" s="218">
        <f t="shared" si="2"/>
        <v>928.16666666666663</v>
      </c>
      <c r="K12" s="218">
        <f t="shared" si="2"/>
        <v>200.66666666666666</v>
      </c>
      <c r="L12" s="218">
        <f>AVERAGE(L6:L11)</f>
        <v>15776.5</v>
      </c>
      <c r="M12" s="335">
        <f t="shared" si="1"/>
        <v>3.3722466719813049E-2</v>
      </c>
      <c r="P12" s="277"/>
    </row>
    <row r="13" spans="1:16" ht="18" customHeight="1" x14ac:dyDescent="0.2">
      <c r="A13" s="143" t="s">
        <v>25</v>
      </c>
      <c r="B13" s="219">
        <v>10231</v>
      </c>
      <c r="C13" s="219">
        <v>1882</v>
      </c>
      <c r="D13" s="219">
        <v>583</v>
      </c>
      <c r="E13" s="219">
        <v>35</v>
      </c>
      <c r="F13" s="216">
        <v>12731</v>
      </c>
      <c r="G13" s="282">
        <v>-0.16110964681075379</v>
      </c>
      <c r="H13" s="219">
        <v>9032</v>
      </c>
      <c r="I13" s="219">
        <v>1431</v>
      </c>
      <c r="J13" s="219">
        <v>410</v>
      </c>
      <c r="K13" s="219">
        <v>30</v>
      </c>
      <c r="L13" s="219">
        <f>SUM(H13:K13)</f>
        <v>10903</v>
      </c>
      <c r="M13" s="334">
        <f t="shared" si="1"/>
        <v>-0.14358652109025216</v>
      </c>
    </row>
    <row r="14" spans="1:16" ht="18" customHeight="1" x14ac:dyDescent="0.2">
      <c r="A14" s="138" t="s">
        <v>7</v>
      </c>
      <c r="B14" s="216">
        <v>11570</v>
      </c>
      <c r="C14" s="216">
        <v>2023</v>
      </c>
      <c r="D14" s="216">
        <v>641</v>
      </c>
      <c r="E14" s="216">
        <v>38</v>
      </c>
      <c r="F14" s="216">
        <v>14272</v>
      </c>
      <c r="G14" s="279">
        <v>0.25755573178253588</v>
      </c>
      <c r="H14" s="216">
        <v>9313</v>
      </c>
      <c r="I14" s="216">
        <v>1463</v>
      </c>
      <c r="J14" s="216">
        <v>386</v>
      </c>
      <c r="K14" s="216">
        <v>32</v>
      </c>
      <c r="L14" s="219">
        <f t="shared" ref="L14:L18" si="3">SUM(H14:K14)</f>
        <v>11194</v>
      </c>
      <c r="M14" s="263">
        <f t="shared" si="1"/>
        <v>-0.2156670403587444</v>
      </c>
    </row>
    <row r="15" spans="1:16" ht="18" customHeight="1" x14ac:dyDescent="0.2">
      <c r="A15" s="138" t="s">
        <v>26</v>
      </c>
      <c r="B15" s="216">
        <v>10064</v>
      </c>
      <c r="C15" s="216">
        <v>1888</v>
      </c>
      <c r="D15" s="216">
        <v>598</v>
      </c>
      <c r="E15" s="216">
        <v>40</v>
      </c>
      <c r="F15" s="216">
        <v>12590</v>
      </c>
      <c r="G15" s="279">
        <v>0.21255899065780604</v>
      </c>
      <c r="H15" s="216">
        <v>8167</v>
      </c>
      <c r="I15" s="216">
        <v>1420</v>
      </c>
      <c r="J15" s="216">
        <v>367</v>
      </c>
      <c r="K15" s="216">
        <v>32</v>
      </c>
      <c r="L15" s="219">
        <f t="shared" si="3"/>
        <v>9986</v>
      </c>
      <c r="M15" s="263">
        <f t="shared" si="1"/>
        <v>-0.20683081810961079</v>
      </c>
    </row>
    <row r="16" spans="1:16" ht="18" customHeight="1" x14ac:dyDescent="0.2">
      <c r="A16" s="138" t="s">
        <v>27</v>
      </c>
      <c r="B16" s="216">
        <v>7466</v>
      </c>
      <c r="C16" s="216">
        <v>1665</v>
      </c>
      <c r="D16" s="216">
        <v>517</v>
      </c>
      <c r="E16" s="216">
        <v>23</v>
      </c>
      <c r="F16" s="216">
        <v>9671</v>
      </c>
      <c r="G16" s="279">
        <v>0.18866764995083574</v>
      </c>
      <c r="H16" s="216"/>
      <c r="I16" s="216"/>
      <c r="J16" s="216"/>
      <c r="K16" s="216"/>
      <c r="L16" s="219">
        <f t="shared" si="3"/>
        <v>0</v>
      </c>
      <c r="M16" s="263">
        <f t="shared" si="1"/>
        <v>-1</v>
      </c>
    </row>
    <row r="17" spans="1:16" ht="18" customHeight="1" x14ac:dyDescent="0.2">
      <c r="A17" s="138" t="s">
        <v>28</v>
      </c>
      <c r="B17" s="216">
        <v>10682</v>
      </c>
      <c r="C17" s="216">
        <v>4259</v>
      </c>
      <c r="D17" s="216">
        <v>909</v>
      </c>
      <c r="E17" s="216">
        <v>270</v>
      </c>
      <c r="F17" s="216">
        <v>16120</v>
      </c>
      <c r="G17" s="279">
        <v>7.6820307281229017E-2</v>
      </c>
      <c r="H17" s="216"/>
      <c r="I17" s="216"/>
      <c r="J17" s="216"/>
      <c r="K17" s="216"/>
      <c r="L17" s="219">
        <f t="shared" si="3"/>
        <v>0</v>
      </c>
      <c r="M17" s="263">
        <f t="shared" si="1"/>
        <v>-1</v>
      </c>
    </row>
    <row r="18" spans="1:16" ht="18" customHeight="1" thickBot="1" x14ac:dyDescent="0.25">
      <c r="A18" s="142" t="s">
        <v>29</v>
      </c>
      <c r="B18" s="217">
        <v>12923</v>
      </c>
      <c r="C18" s="217">
        <v>5591</v>
      </c>
      <c r="D18" s="217">
        <v>1174</v>
      </c>
      <c r="E18" s="217">
        <v>302</v>
      </c>
      <c r="F18" s="216">
        <v>19990</v>
      </c>
      <c r="G18" s="280">
        <v>1.9637847487885773E-2</v>
      </c>
      <c r="H18" s="217"/>
      <c r="I18" s="217"/>
      <c r="J18" s="217"/>
      <c r="K18" s="217"/>
      <c r="L18" s="219">
        <f t="shared" si="3"/>
        <v>0</v>
      </c>
      <c r="M18" s="324">
        <f t="shared" si="1"/>
        <v>-1</v>
      </c>
    </row>
    <row r="19" spans="1:16" ht="24.75" thickBot="1" x14ac:dyDescent="0.25">
      <c r="A19" s="144" t="s">
        <v>42</v>
      </c>
      <c r="B19" s="218">
        <v>10489.333333333334</v>
      </c>
      <c r="C19" s="218">
        <v>2884.6666666666665</v>
      </c>
      <c r="D19" s="218">
        <v>737</v>
      </c>
      <c r="E19" s="218">
        <v>118</v>
      </c>
      <c r="F19" s="218">
        <v>14229</v>
      </c>
      <c r="G19" s="283">
        <v>7.2281741795300114E-2</v>
      </c>
      <c r="H19" s="218">
        <f>AVERAGE(H13:H18)</f>
        <v>8837.3333333333339</v>
      </c>
      <c r="I19" s="218">
        <f t="shared" ref="I19:K19" si="4">AVERAGE(I13:I18)</f>
        <v>1438</v>
      </c>
      <c r="J19" s="218">
        <f t="shared" si="4"/>
        <v>387.66666666666669</v>
      </c>
      <c r="K19" s="218">
        <f t="shared" si="4"/>
        <v>31.333333333333332</v>
      </c>
      <c r="L19" s="218">
        <f>AVERAGE(L13:L18)</f>
        <v>5347.166666666667</v>
      </c>
      <c r="M19" s="264">
        <f t="shared" si="1"/>
        <v>-0.62420643287183442</v>
      </c>
    </row>
    <row r="20" spans="1:16" ht="24.75" thickBot="1" x14ac:dyDescent="0.25">
      <c r="A20" s="144" t="s">
        <v>43</v>
      </c>
      <c r="B20" s="218">
        <v>10237.666666666666</v>
      </c>
      <c r="C20" s="218">
        <v>3567.5</v>
      </c>
      <c r="D20" s="218">
        <v>829.75</v>
      </c>
      <c r="E20" s="218">
        <v>110.5</v>
      </c>
      <c r="F20" s="218">
        <v>14745.416666666666</v>
      </c>
      <c r="G20" s="283">
        <v>-0.16782674128768293</v>
      </c>
      <c r="H20" s="218">
        <f>AVERAGE(H6:H11,H13:H18)</f>
        <v>10109.333333333334</v>
      </c>
      <c r="I20" s="218">
        <f t="shared" ref="I20:K20" si="5">AVERAGE(I6:I11,I13:I18)</f>
        <v>3080.8888888888887</v>
      </c>
      <c r="J20" s="218">
        <f t="shared" si="5"/>
        <v>748</v>
      </c>
      <c r="K20" s="218">
        <f t="shared" si="5"/>
        <v>144.22222222222223</v>
      </c>
      <c r="L20" s="218">
        <f>AVERAGE(L6:L11,L13:L18)</f>
        <v>10561.833333333334</v>
      </c>
      <c r="M20" s="335">
        <f t="shared" si="1"/>
        <v>-0.28372093023255807</v>
      </c>
      <c r="P20" s="225"/>
    </row>
    <row r="21" spans="1:16" ht="26.25" customHeight="1" thickBot="1" x14ac:dyDescent="0.25">
      <c r="A21" s="411" t="s">
        <v>40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3"/>
    </row>
    <row r="24" spans="1:16" x14ac:dyDescent="0.2">
      <c r="A24" s="22"/>
    </row>
    <row r="25" spans="1:16" x14ac:dyDescent="0.2">
      <c r="A25" s="33" t="s">
        <v>140</v>
      </c>
      <c r="B25" s="26"/>
      <c r="C25" s="26"/>
      <c r="D25" s="26"/>
      <c r="E25" s="26"/>
      <c r="F25" s="26"/>
      <c r="J25" s="22"/>
      <c r="K25" s="407" t="s">
        <v>12</v>
      </c>
      <c r="L25" s="407"/>
      <c r="M25" s="26"/>
    </row>
    <row r="26" spans="1:16" x14ac:dyDescent="0.2">
      <c r="A26" s="23">
        <v>45257</v>
      </c>
      <c r="B26" s="25"/>
      <c r="C26" s="25"/>
      <c r="D26" s="25"/>
      <c r="E26" s="25"/>
      <c r="F26" s="25"/>
      <c r="J26" s="407" t="s">
        <v>11</v>
      </c>
      <c r="K26" s="407"/>
      <c r="L26" s="407"/>
      <c r="M26" s="407"/>
    </row>
    <row r="27" spans="1:16" x14ac:dyDescent="0.2">
      <c r="G27" s="26"/>
    </row>
    <row r="28" spans="1:16" x14ac:dyDescent="0.2">
      <c r="G28" s="25"/>
    </row>
    <row r="29" spans="1:16" x14ac:dyDescent="0.2">
      <c r="G29" t="s">
        <v>119</v>
      </c>
    </row>
  </sheetData>
  <mergeCells count="9">
    <mergeCell ref="A21:M21"/>
    <mergeCell ref="K25:L25"/>
    <mergeCell ref="J26:M26"/>
    <mergeCell ref="A2:M2"/>
    <mergeCell ref="A4:A5"/>
    <mergeCell ref="B4:F4"/>
    <mergeCell ref="G4:G5"/>
    <mergeCell ref="H4:L4"/>
    <mergeCell ref="M4:M5"/>
  </mergeCells>
  <pageMargins left="0" right="0" top="0.35433070866141736" bottom="0.15748031496062992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9"/>
  <sheetViews>
    <sheetView zoomScale="95" zoomScaleNormal="95" workbookViewId="0">
      <pane xSplit="1" topLeftCell="B1" activePane="topRight" state="frozen"/>
      <selection activeCell="A2" sqref="A2"/>
      <selection pane="topRight" activeCell="H16" sqref="H16:M20"/>
    </sheetView>
  </sheetViews>
  <sheetFormatPr defaultRowHeight="12.75" x14ac:dyDescent="0.2"/>
  <cols>
    <col min="1" max="1" width="30.85546875" customWidth="1"/>
    <col min="2" max="2" width="13.140625" customWidth="1"/>
    <col min="4" max="4" width="9.5703125" customWidth="1"/>
    <col min="5" max="5" width="13" customWidth="1"/>
    <col min="6" max="7" width="9.42578125" customWidth="1"/>
    <col min="8" max="8" width="13.28515625" customWidth="1"/>
    <col min="10" max="10" width="10.28515625" bestFit="1" customWidth="1"/>
    <col min="11" max="11" width="13.7109375" bestFit="1" customWidth="1"/>
  </cols>
  <sheetData>
    <row r="1" spans="1:16" x14ac:dyDescent="0.2">
      <c r="A1" s="70" t="s">
        <v>97</v>
      </c>
    </row>
    <row r="2" spans="1:16" ht="27.75" customHeight="1" x14ac:dyDescent="0.2">
      <c r="A2" s="409" t="s">
        <v>141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6" ht="13.5" thickBot="1" x14ac:dyDescent="0.25">
      <c r="A3" s="259"/>
    </row>
    <row r="4" spans="1:16" ht="19.5" customHeight="1" x14ac:dyDescent="0.25">
      <c r="A4" s="414" t="s">
        <v>0</v>
      </c>
      <c r="B4" s="416">
        <v>2022</v>
      </c>
      <c r="C4" s="416"/>
      <c r="D4" s="416"/>
      <c r="E4" s="416"/>
      <c r="F4" s="416"/>
      <c r="G4" s="417" t="s">
        <v>127</v>
      </c>
      <c r="H4" s="416">
        <v>2023</v>
      </c>
      <c r="I4" s="416"/>
      <c r="J4" s="416"/>
      <c r="K4" s="416"/>
      <c r="L4" s="416"/>
      <c r="M4" s="419" t="s">
        <v>138</v>
      </c>
    </row>
    <row r="5" spans="1:16" ht="37.5" customHeight="1" x14ac:dyDescent="0.2">
      <c r="A5" s="415"/>
      <c r="B5" s="135" t="s">
        <v>35</v>
      </c>
      <c r="C5" s="136" t="s">
        <v>36</v>
      </c>
      <c r="D5" s="136" t="s">
        <v>39</v>
      </c>
      <c r="E5" s="137" t="s">
        <v>37</v>
      </c>
      <c r="F5" s="136" t="s">
        <v>38</v>
      </c>
      <c r="G5" s="418"/>
      <c r="H5" s="135" t="s">
        <v>35</v>
      </c>
      <c r="I5" s="136" t="s">
        <v>36</v>
      </c>
      <c r="J5" s="136" t="s">
        <v>39</v>
      </c>
      <c r="K5" s="137" t="s">
        <v>37</v>
      </c>
      <c r="L5" s="136" t="s">
        <v>38</v>
      </c>
      <c r="M5" s="420"/>
    </row>
    <row r="6" spans="1:16" ht="18" customHeight="1" x14ac:dyDescent="0.2">
      <c r="A6" s="138" t="s">
        <v>19</v>
      </c>
      <c r="B6" s="216">
        <v>10326</v>
      </c>
      <c r="C6" s="216">
        <v>5248</v>
      </c>
      <c r="D6" s="216">
        <v>952</v>
      </c>
      <c r="E6" s="216">
        <v>73</v>
      </c>
      <c r="F6" s="216">
        <v>16599</v>
      </c>
      <c r="G6" s="279">
        <v>0.760606703436572</v>
      </c>
      <c r="H6" s="216">
        <v>10314</v>
      </c>
      <c r="I6" s="216">
        <v>5037</v>
      </c>
      <c r="J6" s="216">
        <v>1026</v>
      </c>
      <c r="K6" s="216">
        <v>248</v>
      </c>
      <c r="L6" s="216">
        <f>SUM(H6:K6)</f>
        <v>16625</v>
      </c>
      <c r="M6" s="263">
        <f>(L6/F6)-1</f>
        <v>1.5663594192421026E-3</v>
      </c>
    </row>
    <row r="7" spans="1:16" ht="18" customHeight="1" x14ac:dyDescent="0.2">
      <c r="A7" s="138" t="s">
        <v>20</v>
      </c>
      <c r="B7" s="216">
        <v>10294</v>
      </c>
      <c r="C7" s="216">
        <v>5333</v>
      </c>
      <c r="D7" s="216">
        <v>1019</v>
      </c>
      <c r="E7" s="216">
        <v>73</v>
      </c>
      <c r="F7" s="216">
        <v>16719</v>
      </c>
      <c r="G7" s="279">
        <v>0.9190771349862259</v>
      </c>
      <c r="H7" s="216">
        <v>10084</v>
      </c>
      <c r="I7" s="216">
        <v>4946</v>
      </c>
      <c r="J7" s="216">
        <v>1005</v>
      </c>
      <c r="K7" s="216">
        <v>237</v>
      </c>
      <c r="L7" s="216">
        <f t="shared" ref="L7:L11" si="0">SUM(H7:K7)</f>
        <v>16272</v>
      </c>
      <c r="M7" s="263">
        <f t="shared" ref="M7:M20" si="1">(L7/F7)-1</f>
        <v>-2.6736048806746848E-2</v>
      </c>
    </row>
    <row r="8" spans="1:16" ht="18" customHeight="1" x14ac:dyDescent="0.2">
      <c r="A8" s="138" t="s">
        <v>21</v>
      </c>
      <c r="B8" s="216">
        <v>9330</v>
      </c>
      <c r="C8" s="216">
        <v>4289</v>
      </c>
      <c r="D8" s="216">
        <v>854</v>
      </c>
      <c r="E8" s="216">
        <v>69</v>
      </c>
      <c r="F8" s="216">
        <v>14542</v>
      </c>
      <c r="G8" s="279">
        <v>0.7856090373280944</v>
      </c>
      <c r="H8" s="216">
        <v>9140</v>
      </c>
      <c r="I8" s="216">
        <v>3981</v>
      </c>
      <c r="J8" s="216">
        <v>828</v>
      </c>
      <c r="K8" s="216">
        <v>217</v>
      </c>
      <c r="L8" s="216">
        <f t="shared" si="0"/>
        <v>14166</v>
      </c>
      <c r="M8" s="263">
        <f>(L8/F8)-1</f>
        <v>-2.5856140833447894E-2</v>
      </c>
    </row>
    <row r="9" spans="1:16" ht="18" customHeight="1" x14ac:dyDescent="0.2">
      <c r="A9" s="138" t="s">
        <v>22</v>
      </c>
      <c r="B9" s="216">
        <v>4589</v>
      </c>
      <c r="C9" s="216">
        <v>1768</v>
      </c>
      <c r="D9" s="216">
        <v>435</v>
      </c>
      <c r="E9" s="216">
        <v>31</v>
      </c>
      <c r="F9" s="216">
        <v>6823</v>
      </c>
      <c r="G9" s="279">
        <v>-9.5572640509013818E-2</v>
      </c>
      <c r="H9" s="216">
        <v>4565</v>
      </c>
      <c r="I9" s="216">
        <v>1548</v>
      </c>
      <c r="J9" s="216">
        <v>379</v>
      </c>
      <c r="K9" s="216">
        <v>109</v>
      </c>
      <c r="L9" s="216">
        <f t="shared" si="0"/>
        <v>6601</v>
      </c>
      <c r="M9" s="263">
        <f t="shared" si="1"/>
        <v>-3.2537007181591693E-2</v>
      </c>
    </row>
    <row r="10" spans="1:16" ht="18" customHeight="1" x14ac:dyDescent="0.2">
      <c r="A10" s="138" t="s">
        <v>23</v>
      </c>
      <c r="B10" s="216">
        <v>3969</v>
      </c>
      <c r="C10" s="216">
        <v>1167</v>
      </c>
      <c r="D10" s="216">
        <v>330</v>
      </c>
      <c r="E10" s="216">
        <v>18</v>
      </c>
      <c r="F10" s="216">
        <v>5484</v>
      </c>
      <c r="G10" s="279">
        <v>-0.20174672489082968</v>
      </c>
      <c r="H10" s="216">
        <v>3727</v>
      </c>
      <c r="I10" s="216">
        <v>935</v>
      </c>
      <c r="J10" s="216">
        <v>266</v>
      </c>
      <c r="K10" s="216">
        <v>54</v>
      </c>
      <c r="L10" s="216">
        <f t="shared" si="0"/>
        <v>4982</v>
      </c>
      <c r="M10" s="263">
        <f t="shared" si="1"/>
        <v>-9.1539022611232701E-2</v>
      </c>
    </row>
    <row r="11" spans="1:16" ht="18" customHeight="1" thickBot="1" x14ac:dyDescent="0.25">
      <c r="A11" s="142" t="s">
        <v>24</v>
      </c>
      <c r="B11" s="217">
        <v>5157</v>
      </c>
      <c r="C11" s="217">
        <v>1002</v>
      </c>
      <c r="D11" s="217">
        <v>307</v>
      </c>
      <c r="E11" s="217">
        <v>16</v>
      </c>
      <c r="F11" s="217">
        <v>6482</v>
      </c>
      <c r="G11" s="280">
        <v>-8.2129708297932646E-2</v>
      </c>
      <c r="H11" s="217">
        <v>4760</v>
      </c>
      <c r="I11" s="217">
        <v>828</v>
      </c>
      <c r="J11" s="217">
        <v>234</v>
      </c>
      <c r="K11" s="217">
        <v>30</v>
      </c>
      <c r="L11" s="216">
        <f t="shared" si="0"/>
        <v>5852</v>
      </c>
      <c r="M11" s="324">
        <f t="shared" si="1"/>
        <v>-9.7192224622030254E-2</v>
      </c>
    </row>
    <row r="12" spans="1:16" ht="39" customHeight="1" thickBot="1" x14ac:dyDescent="0.3">
      <c r="A12" s="144" t="s">
        <v>41</v>
      </c>
      <c r="B12" s="218">
        <v>7277.5</v>
      </c>
      <c r="C12" s="218">
        <v>3134.5</v>
      </c>
      <c r="D12" s="218">
        <v>649.5</v>
      </c>
      <c r="E12" s="218">
        <v>46.666666666666664</v>
      </c>
      <c r="F12" s="218">
        <v>11108.166666666666</v>
      </c>
      <c r="G12" s="281">
        <v>0.39549832495812387</v>
      </c>
      <c r="H12" s="218">
        <f>AVERAGE(H6:H11)</f>
        <v>7098.333333333333</v>
      </c>
      <c r="I12" s="218">
        <f t="shared" ref="I12:K12" si="2">AVERAGE(I6:I11)</f>
        <v>2879.1666666666665</v>
      </c>
      <c r="J12" s="218">
        <f t="shared" si="2"/>
        <v>623</v>
      </c>
      <c r="K12" s="218">
        <f t="shared" si="2"/>
        <v>149.16666666666666</v>
      </c>
      <c r="L12" s="218">
        <f>AVERAGE(L6:L11)</f>
        <v>10749.666666666666</v>
      </c>
      <c r="M12" s="335">
        <f t="shared" si="1"/>
        <v>-3.2273552491410173E-2</v>
      </c>
      <c r="P12" s="277"/>
    </row>
    <row r="13" spans="1:16" ht="18" customHeight="1" x14ac:dyDescent="0.2">
      <c r="A13" s="143" t="s">
        <v>25</v>
      </c>
      <c r="B13" s="219">
        <v>7109</v>
      </c>
      <c r="C13" s="219">
        <v>1153</v>
      </c>
      <c r="D13" s="219">
        <v>339</v>
      </c>
      <c r="E13" s="219">
        <v>19</v>
      </c>
      <c r="F13" s="219">
        <v>8620</v>
      </c>
      <c r="G13" s="282">
        <v>3.3945064171764461E-2</v>
      </c>
      <c r="H13" s="219">
        <v>6171</v>
      </c>
      <c r="I13" s="219">
        <v>922</v>
      </c>
      <c r="J13" s="219">
        <v>260</v>
      </c>
      <c r="K13" s="219">
        <v>19</v>
      </c>
      <c r="L13" s="219">
        <f>SUM(H13:K13)</f>
        <v>7372</v>
      </c>
      <c r="M13" s="334">
        <f t="shared" si="1"/>
        <v>-0.14477958236658928</v>
      </c>
    </row>
    <row r="14" spans="1:16" ht="18" customHeight="1" x14ac:dyDescent="0.2">
      <c r="A14" s="138" t="s">
        <v>7</v>
      </c>
      <c r="B14" s="216">
        <v>7418</v>
      </c>
      <c r="C14" s="216">
        <v>1178</v>
      </c>
      <c r="D14" s="216">
        <v>354</v>
      </c>
      <c r="E14" s="216">
        <v>18</v>
      </c>
      <c r="F14" s="216">
        <v>8968</v>
      </c>
      <c r="G14" s="279">
        <v>0.15552119572220069</v>
      </c>
      <c r="H14" s="216">
        <v>6600</v>
      </c>
      <c r="I14" s="216">
        <v>962</v>
      </c>
      <c r="J14" s="216">
        <v>249</v>
      </c>
      <c r="K14" s="216">
        <v>18</v>
      </c>
      <c r="L14" s="219">
        <f t="shared" ref="L14:L18" si="3">SUM(H14:K14)</f>
        <v>7829</v>
      </c>
      <c r="M14" s="263">
        <f t="shared" si="1"/>
        <v>-0.12700713648528095</v>
      </c>
    </row>
    <row r="15" spans="1:16" ht="18" customHeight="1" x14ac:dyDescent="0.2">
      <c r="A15" s="138" t="s">
        <v>26</v>
      </c>
      <c r="B15" s="216">
        <v>6217</v>
      </c>
      <c r="C15" s="216">
        <v>1121</v>
      </c>
      <c r="D15" s="216">
        <v>313</v>
      </c>
      <c r="E15" s="216">
        <v>15</v>
      </c>
      <c r="F15" s="216">
        <v>7666</v>
      </c>
      <c r="G15" s="279">
        <v>0.27405683895629052</v>
      </c>
      <c r="H15" s="216">
        <v>4976</v>
      </c>
      <c r="I15" s="216">
        <v>884</v>
      </c>
      <c r="J15" s="216">
        <v>214</v>
      </c>
      <c r="K15" s="216">
        <v>22</v>
      </c>
      <c r="L15" s="219">
        <f t="shared" si="3"/>
        <v>6096</v>
      </c>
      <c r="M15" s="263">
        <f t="shared" si="1"/>
        <v>-0.20480041742760235</v>
      </c>
    </row>
    <row r="16" spans="1:16" ht="18" customHeight="1" x14ac:dyDescent="0.2">
      <c r="A16" s="138" t="s">
        <v>27</v>
      </c>
      <c r="B16" s="216">
        <v>4366</v>
      </c>
      <c r="C16" s="216">
        <v>1025</v>
      </c>
      <c r="D16" s="216">
        <v>295</v>
      </c>
      <c r="E16" s="216">
        <v>10</v>
      </c>
      <c r="F16" s="216">
        <v>5696</v>
      </c>
      <c r="G16" s="279">
        <v>0.20092768290111751</v>
      </c>
      <c r="H16" s="216"/>
      <c r="I16" s="216"/>
      <c r="J16" s="216"/>
      <c r="K16" s="216"/>
      <c r="L16" s="219">
        <f t="shared" si="3"/>
        <v>0</v>
      </c>
      <c r="M16" s="263">
        <f t="shared" si="1"/>
        <v>-1</v>
      </c>
    </row>
    <row r="17" spans="1:16" ht="18" customHeight="1" x14ac:dyDescent="0.2">
      <c r="A17" s="138" t="s">
        <v>28</v>
      </c>
      <c r="B17" s="216">
        <v>6671</v>
      </c>
      <c r="C17" s="216">
        <v>2619</v>
      </c>
      <c r="D17" s="216">
        <v>550</v>
      </c>
      <c r="E17" s="216">
        <v>133</v>
      </c>
      <c r="F17" s="216">
        <v>9973</v>
      </c>
      <c r="G17" s="279">
        <v>7.3404369820256221E-2</v>
      </c>
      <c r="H17" s="216"/>
      <c r="I17" s="216"/>
      <c r="J17" s="216"/>
      <c r="K17" s="216"/>
      <c r="L17" s="219">
        <f t="shared" si="3"/>
        <v>0</v>
      </c>
      <c r="M17" s="263">
        <f t="shared" si="1"/>
        <v>-1</v>
      </c>
    </row>
    <row r="18" spans="1:16" ht="18" customHeight="1" thickBot="1" x14ac:dyDescent="0.25">
      <c r="A18" s="142" t="s">
        <v>29</v>
      </c>
      <c r="B18" s="217">
        <v>9142</v>
      </c>
      <c r="C18" s="217">
        <v>4248</v>
      </c>
      <c r="D18" s="217">
        <v>848</v>
      </c>
      <c r="E18" s="217">
        <v>234</v>
      </c>
      <c r="F18" s="217">
        <v>14472</v>
      </c>
      <c r="G18" s="280">
        <v>3.7121972194352981E-2</v>
      </c>
      <c r="H18" s="217"/>
      <c r="I18" s="217"/>
      <c r="J18" s="217"/>
      <c r="K18" s="217"/>
      <c r="L18" s="219">
        <f t="shared" si="3"/>
        <v>0</v>
      </c>
      <c r="M18" s="324">
        <f t="shared" si="1"/>
        <v>-1</v>
      </c>
    </row>
    <row r="19" spans="1:16" ht="24.75" thickBot="1" x14ac:dyDescent="0.25">
      <c r="A19" s="144" t="s">
        <v>42</v>
      </c>
      <c r="B19" s="218">
        <v>6820.5</v>
      </c>
      <c r="C19" s="218">
        <v>1890.6666666666667</v>
      </c>
      <c r="D19" s="218">
        <v>449.83333333333331</v>
      </c>
      <c r="E19" s="218">
        <v>71.5</v>
      </c>
      <c r="F19" s="218">
        <v>9232.5</v>
      </c>
      <c r="G19" s="283">
        <v>0.10562241781929216</v>
      </c>
      <c r="H19" s="218">
        <f>AVERAGE(H13:H18)</f>
        <v>5915.666666666667</v>
      </c>
      <c r="I19" s="218">
        <f t="shared" ref="I19:L19" si="4">AVERAGE(I13:I18)</f>
        <v>922.66666666666663</v>
      </c>
      <c r="J19" s="218">
        <f t="shared" si="4"/>
        <v>241</v>
      </c>
      <c r="K19" s="218">
        <f t="shared" si="4"/>
        <v>19.666666666666668</v>
      </c>
      <c r="L19" s="218">
        <f t="shared" si="4"/>
        <v>3549.5</v>
      </c>
      <c r="M19" s="264">
        <f t="shared" si="1"/>
        <v>-0.6155429190360141</v>
      </c>
    </row>
    <row r="20" spans="1:16" ht="24.75" thickBot="1" x14ac:dyDescent="0.25">
      <c r="A20" s="144" t="s">
        <v>43</v>
      </c>
      <c r="B20" s="218">
        <v>7049</v>
      </c>
      <c r="C20" s="218">
        <v>2512.5833333333335</v>
      </c>
      <c r="D20" s="218">
        <v>549.66666666666663</v>
      </c>
      <c r="E20" s="218">
        <v>59.083333333333336</v>
      </c>
      <c r="F20" s="218">
        <v>10170.333333333334</v>
      </c>
      <c r="G20" s="283">
        <v>0.24709032014142229</v>
      </c>
      <c r="H20" s="218">
        <f>AVERAGE(H6:H11,H13:H18)</f>
        <v>6704.1111111111113</v>
      </c>
      <c r="I20" s="218">
        <f t="shared" ref="I20:K20" si="5">AVERAGE(I6:I11,I13:I18)</f>
        <v>2227</v>
      </c>
      <c r="J20" s="218">
        <f t="shared" si="5"/>
        <v>495.66666666666669</v>
      </c>
      <c r="K20" s="218">
        <f t="shared" si="5"/>
        <v>106</v>
      </c>
      <c r="L20" s="218">
        <f>AVERAGE(L6:L11,L13:L18)</f>
        <v>7149.583333333333</v>
      </c>
      <c r="M20" s="264">
        <f t="shared" si="1"/>
        <v>-0.297015830356265</v>
      </c>
      <c r="P20" s="225"/>
    </row>
    <row r="21" spans="1:16" ht="26.25" customHeight="1" thickBot="1" x14ac:dyDescent="0.25">
      <c r="A21" s="411" t="s">
        <v>40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3"/>
    </row>
    <row r="24" spans="1:16" x14ac:dyDescent="0.2">
      <c r="A24" s="22"/>
    </row>
    <row r="25" spans="1:16" x14ac:dyDescent="0.2">
      <c r="A25" s="33" t="s">
        <v>140</v>
      </c>
      <c r="B25" s="26"/>
      <c r="C25" s="26"/>
      <c r="D25" s="26"/>
      <c r="E25" s="26"/>
      <c r="F25" s="26"/>
      <c r="J25" s="22"/>
      <c r="K25" s="407" t="s">
        <v>12</v>
      </c>
      <c r="L25" s="407"/>
      <c r="M25" s="26"/>
    </row>
    <row r="26" spans="1:16" x14ac:dyDescent="0.2">
      <c r="A26" s="23">
        <v>45253</v>
      </c>
      <c r="B26" s="25"/>
      <c r="C26" s="25"/>
      <c r="D26" s="25"/>
      <c r="E26" s="25"/>
      <c r="F26" s="25"/>
      <c r="J26" s="407" t="s">
        <v>11</v>
      </c>
      <c r="K26" s="407"/>
      <c r="L26" s="407"/>
      <c r="M26" s="407"/>
    </row>
    <row r="27" spans="1:16" x14ac:dyDescent="0.2">
      <c r="G27" s="26"/>
    </row>
    <row r="28" spans="1:16" x14ac:dyDescent="0.2">
      <c r="G28" s="25"/>
    </row>
    <row r="29" spans="1:16" x14ac:dyDescent="0.2">
      <c r="G29" t="s">
        <v>119</v>
      </c>
    </row>
  </sheetData>
  <mergeCells count="9">
    <mergeCell ref="A2:M2"/>
    <mergeCell ref="B4:F4"/>
    <mergeCell ref="K25:L25"/>
    <mergeCell ref="J26:M26"/>
    <mergeCell ref="A21:M21"/>
    <mergeCell ref="H4:L4"/>
    <mergeCell ref="M4:M5"/>
    <mergeCell ref="A4:A5"/>
    <mergeCell ref="G4:G5"/>
  </mergeCells>
  <pageMargins left="0" right="0" top="0.35433070866141736" bottom="0.15748031496062992" header="0.31496062992125984" footer="0.31496062992125984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B62"/>
  <sheetViews>
    <sheetView zoomScale="80" zoomScaleNormal="80" workbookViewId="0">
      <pane xSplit="21" topLeftCell="AK1" activePane="topRight" state="frozen"/>
      <selection pane="topRight" activeCell="AZ17" sqref="AZ17:BB22"/>
    </sheetView>
  </sheetViews>
  <sheetFormatPr defaultColWidth="17.7109375" defaultRowHeight="12.75" x14ac:dyDescent="0.2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.42578125" hidden="1" customWidth="1"/>
    <col min="8" max="8" width="7.7109375" hidden="1" customWidth="1"/>
    <col min="9" max="9" width="16.5703125" hidden="1" customWidth="1"/>
    <col min="10" max="10" width="7.7109375" hidden="1" customWidth="1"/>
    <col min="11" max="11" width="16.5703125" hidden="1" customWidth="1"/>
    <col min="12" max="12" width="30.28515625" hidden="1" customWidth="1"/>
    <col min="13" max="13" width="7.7109375" hidden="1" customWidth="1"/>
    <col min="14" max="14" width="16.5703125" hidden="1" customWidth="1"/>
    <col min="15" max="15" width="30.28515625" hidden="1" customWidth="1"/>
    <col min="16" max="16" width="7.7109375" hidden="1" customWidth="1"/>
    <col min="17" max="17" width="16.5703125" hidden="1" customWidth="1"/>
    <col min="18" max="18" width="30.28515625" hidden="1" customWidth="1"/>
    <col min="19" max="19" width="7.7109375" hidden="1" customWidth="1"/>
    <col min="20" max="20" width="16" hidden="1" customWidth="1"/>
    <col min="21" max="21" width="8.28515625" hidden="1" customWidth="1"/>
    <col min="22" max="22" width="8.5703125" hidden="1" customWidth="1"/>
    <col min="23" max="23" width="15.7109375" hidden="1" customWidth="1"/>
    <col min="24" max="24" width="8.42578125" hidden="1" customWidth="1"/>
    <col min="25" max="25" width="8.5703125" hidden="1" customWidth="1"/>
    <col min="26" max="26" width="15.7109375" hidden="1" customWidth="1"/>
    <col min="27" max="27" width="8.42578125" hidden="1" customWidth="1"/>
    <col min="28" max="28" width="8.5703125" hidden="1" customWidth="1"/>
    <col min="29" max="29" width="15.7109375" hidden="1" customWidth="1"/>
    <col min="30" max="31" width="8.42578125" hidden="1" customWidth="1"/>
    <col min="32" max="32" width="16" hidden="1" customWidth="1"/>
    <col min="33" max="33" width="8.42578125" hidden="1" customWidth="1"/>
    <col min="34" max="34" width="8.5703125" hidden="1" customWidth="1"/>
    <col min="35" max="35" width="19.28515625" hidden="1" customWidth="1"/>
    <col min="36" max="36" width="8.42578125" hidden="1" customWidth="1"/>
    <col min="37" max="37" width="8.42578125" bestFit="1" customWidth="1"/>
    <col min="38" max="38" width="19.5703125" bestFit="1" customWidth="1"/>
    <col min="39" max="39" width="9.140625" customWidth="1"/>
    <col min="40" max="40" width="7.7109375" bestFit="1" customWidth="1"/>
    <col min="41" max="41" width="18.140625" bestFit="1" customWidth="1"/>
    <col min="42" max="42" width="9.140625" customWidth="1"/>
    <col min="43" max="43" width="7.7109375" bestFit="1" customWidth="1"/>
    <col min="44" max="44" width="18.140625" bestFit="1" customWidth="1"/>
    <col min="45" max="45" width="9.140625" customWidth="1"/>
    <col min="46" max="46" width="7.42578125" customWidth="1"/>
    <col min="47" max="47" width="19.140625" customWidth="1"/>
    <col min="48" max="49" width="9.140625" customWidth="1"/>
    <col min="50" max="50" width="19.140625" customWidth="1"/>
    <col min="51" max="51" width="9.140625" customWidth="1"/>
    <col min="52" max="52" width="7.5703125" customWidth="1"/>
    <col min="53" max="53" width="18.85546875" customWidth="1"/>
    <col min="54" max="54" width="9.85546875" customWidth="1"/>
  </cols>
  <sheetData>
    <row r="1" spans="1:54" x14ac:dyDescent="0.2">
      <c r="A1" s="70" t="s">
        <v>98</v>
      </c>
    </row>
    <row r="2" spans="1:54" ht="24" customHeight="1" x14ac:dyDescent="0.2">
      <c r="A2" s="437" t="s">
        <v>129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</row>
    <row r="3" spans="1:54" ht="13.5" customHeight="1" thickBot="1" x14ac:dyDescent="0.25"/>
    <row r="4" spans="1:54" ht="12.75" customHeight="1" x14ac:dyDescent="0.2">
      <c r="A4" s="439" t="s">
        <v>13</v>
      </c>
      <c r="B4" s="422">
        <v>2005</v>
      </c>
      <c r="C4" s="422"/>
      <c r="D4" s="422">
        <v>2006</v>
      </c>
      <c r="E4" s="422"/>
      <c r="F4" s="422">
        <v>2007</v>
      </c>
      <c r="G4" s="422"/>
      <c r="H4" s="422">
        <v>2008</v>
      </c>
      <c r="I4" s="422"/>
      <c r="J4" s="422">
        <v>2009</v>
      </c>
      <c r="K4" s="422"/>
      <c r="L4" s="435" t="s">
        <v>32</v>
      </c>
      <c r="M4" s="422">
        <v>2010</v>
      </c>
      <c r="N4" s="422"/>
      <c r="O4" s="435" t="s">
        <v>33</v>
      </c>
      <c r="P4" s="422">
        <v>2011</v>
      </c>
      <c r="Q4" s="422"/>
      <c r="R4" s="435" t="s">
        <v>34</v>
      </c>
      <c r="S4" s="422">
        <v>2012</v>
      </c>
      <c r="T4" s="422"/>
      <c r="U4" s="435" t="s">
        <v>58</v>
      </c>
      <c r="V4" s="422">
        <v>2013</v>
      </c>
      <c r="W4" s="422"/>
      <c r="X4" s="435" t="s">
        <v>90</v>
      </c>
      <c r="Y4" s="422">
        <v>2014</v>
      </c>
      <c r="Z4" s="422"/>
      <c r="AA4" s="435" t="s">
        <v>110</v>
      </c>
      <c r="AB4" s="422">
        <v>2015</v>
      </c>
      <c r="AC4" s="422"/>
      <c r="AD4" s="423" t="s">
        <v>111</v>
      </c>
      <c r="AE4" s="422">
        <v>2016</v>
      </c>
      <c r="AF4" s="422"/>
      <c r="AG4" s="423" t="s">
        <v>114</v>
      </c>
      <c r="AH4" s="430">
        <v>2017</v>
      </c>
      <c r="AI4" s="431"/>
      <c r="AJ4" s="432" t="s">
        <v>116</v>
      </c>
      <c r="AK4" s="430">
        <v>2018</v>
      </c>
      <c r="AL4" s="431"/>
      <c r="AM4" s="432" t="s">
        <v>117</v>
      </c>
      <c r="AN4" s="422">
        <v>2019</v>
      </c>
      <c r="AO4" s="422"/>
      <c r="AP4" s="423" t="s">
        <v>121</v>
      </c>
      <c r="AQ4" s="421">
        <v>2020</v>
      </c>
      <c r="AR4" s="422"/>
      <c r="AS4" s="423" t="s">
        <v>123</v>
      </c>
      <c r="AT4" s="421">
        <v>2021</v>
      </c>
      <c r="AU4" s="422"/>
      <c r="AV4" s="423" t="s">
        <v>124</v>
      </c>
      <c r="AW4" s="421">
        <v>2022</v>
      </c>
      <c r="AX4" s="422"/>
      <c r="AY4" s="423" t="s">
        <v>128</v>
      </c>
      <c r="AZ4" s="421">
        <v>2023</v>
      </c>
      <c r="BA4" s="422"/>
      <c r="BB4" s="423" t="s">
        <v>142</v>
      </c>
    </row>
    <row r="5" spans="1:54" ht="12.75" customHeight="1" x14ac:dyDescent="0.2">
      <c r="A5" s="440"/>
      <c r="B5" s="146" t="s">
        <v>14</v>
      </c>
      <c r="C5" s="146" t="s">
        <v>15</v>
      </c>
      <c r="D5" s="146" t="s">
        <v>14</v>
      </c>
      <c r="E5" s="146" t="s">
        <v>15</v>
      </c>
      <c r="F5" s="146" t="s">
        <v>14</v>
      </c>
      <c r="G5" s="146" t="s">
        <v>15</v>
      </c>
      <c r="H5" s="146" t="s">
        <v>14</v>
      </c>
      <c r="I5" s="427" t="s">
        <v>57</v>
      </c>
      <c r="J5" s="146" t="s">
        <v>14</v>
      </c>
      <c r="K5" s="427" t="s">
        <v>57</v>
      </c>
      <c r="L5" s="436"/>
      <c r="M5" s="146" t="s">
        <v>14</v>
      </c>
      <c r="N5" s="427" t="s">
        <v>57</v>
      </c>
      <c r="O5" s="436"/>
      <c r="P5" s="146" t="s">
        <v>14</v>
      </c>
      <c r="Q5" s="427" t="s">
        <v>57</v>
      </c>
      <c r="R5" s="436"/>
      <c r="S5" s="428" t="s">
        <v>118</v>
      </c>
      <c r="T5" s="427" t="s">
        <v>57</v>
      </c>
      <c r="U5" s="436"/>
      <c r="V5" s="428" t="s">
        <v>118</v>
      </c>
      <c r="W5" s="427" t="s">
        <v>57</v>
      </c>
      <c r="X5" s="436"/>
      <c r="Y5" s="428" t="s">
        <v>118</v>
      </c>
      <c r="Z5" s="427" t="s">
        <v>57</v>
      </c>
      <c r="AA5" s="436"/>
      <c r="AB5" s="428" t="s">
        <v>118</v>
      </c>
      <c r="AC5" s="427" t="s">
        <v>57</v>
      </c>
      <c r="AD5" s="424"/>
      <c r="AE5" s="428" t="s">
        <v>118</v>
      </c>
      <c r="AF5" s="427" t="s">
        <v>57</v>
      </c>
      <c r="AG5" s="424"/>
      <c r="AH5" s="425" t="s">
        <v>118</v>
      </c>
      <c r="AI5" s="428" t="s">
        <v>57</v>
      </c>
      <c r="AJ5" s="433"/>
      <c r="AK5" s="425" t="s">
        <v>118</v>
      </c>
      <c r="AL5" s="428" t="s">
        <v>57</v>
      </c>
      <c r="AM5" s="433"/>
      <c r="AN5" s="428" t="s">
        <v>118</v>
      </c>
      <c r="AO5" s="427" t="s">
        <v>57</v>
      </c>
      <c r="AP5" s="424"/>
      <c r="AQ5" s="425" t="s">
        <v>118</v>
      </c>
      <c r="AR5" s="427" t="s">
        <v>57</v>
      </c>
      <c r="AS5" s="424"/>
      <c r="AT5" s="425" t="s">
        <v>118</v>
      </c>
      <c r="AU5" s="427" t="s">
        <v>57</v>
      </c>
      <c r="AV5" s="424"/>
      <c r="AW5" s="425" t="s">
        <v>118</v>
      </c>
      <c r="AX5" s="427" t="s">
        <v>57</v>
      </c>
      <c r="AY5" s="424"/>
      <c r="AZ5" s="425" t="s">
        <v>118</v>
      </c>
      <c r="BA5" s="427" t="s">
        <v>57</v>
      </c>
      <c r="BB5" s="424"/>
    </row>
    <row r="6" spans="1:54" ht="31.5" customHeight="1" x14ac:dyDescent="0.2">
      <c r="A6" s="440"/>
      <c r="B6" s="147" t="s">
        <v>16</v>
      </c>
      <c r="C6" s="146" t="s">
        <v>30</v>
      </c>
      <c r="D6" s="146" t="s">
        <v>16</v>
      </c>
      <c r="E6" s="146" t="s">
        <v>17</v>
      </c>
      <c r="F6" s="147" t="s">
        <v>16</v>
      </c>
      <c r="G6" s="146" t="s">
        <v>17</v>
      </c>
      <c r="H6" s="146" t="s">
        <v>50</v>
      </c>
      <c r="I6" s="427"/>
      <c r="J6" s="146" t="s">
        <v>50</v>
      </c>
      <c r="K6" s="427"/>
      <c r="L6" s="436"/>
      <c r="M6" s="146" t="s">
        <v>50</v>
      </c>
      <c r="N6" s="427"/>
      <c r="O6" s="436"/>
      <c r="P6" s="146" t="s">
        <v>50</v>
      </c>
      <c r="Q6" s="427"/>
      <c r="R6" s="436"/>
      <c r="S6" s="429"/>
      <c r="T6" s="427"/>
      <c r="U6" s="436"/>
      <c r="V6" s="429"/>
      <c r="W6" s="427"/>
      <c r="X6" s="436"/>
      <c r="Y6" s="429"/>
      <c r="Z6" s="427"/>
      <c r="AA6" s="436"/>
      <c r="AB6" s="429"/>
      <c r="AC6" s="427"/>
      <c r="AD6" s="424"/>
      <c r="AE6" s="429"/>
      <c r="AF6" s="427"/>
      <c r="AG6" s="424"/>
      <c r="AH6" s="426"/>
      <c r="AI6" s="429"/>
      <c r="AJ6" s="434"/>
      <c r="AK6" s="426"/>
      <c r="AL6" s="429"/>
      <c r="AM6" s="434"/>
      <c r="AN6" s="429"/>
      <c r="AO6" s="427"/>
      <c r="AP6" s="424"/>
      <c r="AQ6" s="426"/>
      <c r="AR6" s="427"/>
      <c r="AS6" s="424"/>
      <c r="AT6" s="426"/>
      <c r="AU6" s="427"/>
      <c r="AV6" s="424"/>
      <c r="AW6" s="426"/>
      <c r="AX6" s="427"/>
      <c r="AY6" s="424"/>
      <c r="AZ6" s="426"/>
      <c r="BA6" s="427"/>
      <c r="BB6" s="424"/>
    </row>
    <row r="7" spans="1:54" ht="15" customHeight="1" x14ac:dyDescent="0.2">
      <c r="A7" s="148" t="s">
        <v>19</v>
      </c>
      <c r="B7" s="20">
        <v>14673</v>
      </c>
      <c r="C7" s="149">
        <v>2940510</v>
      </c>
      <c r="D7" s="20">
        <v>14562</v>
      </c>
      <c r="E7" s="40">
        <v>3818295</v>
      </c>
      <c r="F7" s="20">
        <v>14489</v>
      </c>
      <c r="G7" s="149">
        <v>3005355</v>
      </c>
      <c r="H7" s="20">
        <v>12860</v>
      </c>
      <c r="I7" s="40">
        <v>6429356</v>
      </c>
      <c r="J7" s="20">
        <v>14841</v>
      </c>
      <c r="K7" s="41">
        <v>5725662</v>
      </c>
      <c r="L7" s="141">
        <f t="shared" ref="L7:L21" si="0">J7/H7-1</f>
        <v>0.15404354587869373</v>
      </c>
      <c r="M7" s="20">
        <v>20020</v>
      </c>
      <c r="N7" s="46">
        <v>6402802</v>
      </c>
      <c r="O7" s="127">
        <f t="shared" ref="O7:O21" si="1">M7/J7-1</f>
        <v>0.34896570311973596</v>
      </c>
      <c r="P7" s="20">
        <v>20351</v>
      </c>
      <c r="Q7" s="46">
        <v>7694758</v>
      </c>
      <c r="R7" s="127">
        <f t="shared" ref="R7:R21" si="2">P7/M7-1</f>
        <v>1.6533466533466434E-2</v>
      </c>
      <c r="S7" s="20">
        <v>24571</v>
      </c>
      <c r="T7" s="46">
        <v>7876600</v>
      </c>
      <c r="U7" s="127">
        <f t="shared" ref="U7:U21" si="3">S7/P7-1</f>
        <v>0.20736081765023839</v>
      </c>
      <c r="V7" s="20">
        <v>26620</v>
      </c>
      <c r="W7" s="46">
        <v>12806842</v>
      </c>
      <c r="X7" s="127">
        <v>8.3390989377721603E-2</v>
      </c>
      <c r="Y7" s="20">
        <v>25851</v>
      </c>
      <c r="Z7" s="46">
        <v>12217167.890000001</v>
      </c>
      <c r="AA7" s="127">
        <v>-2.8888054094665661E-2</v>
      </c>
      <c r="AB7" s="20">
        <v>22852</v>
      </c>
      <c r="AC7" s="46">
        <v>8009723.1799999997</v>
      </c>
      <c r="AD7" s="228">
        <v>-0.11601098603535642</v>
      </c>
      <c r="AE7" s="20">
        <v>21711</v>
      </c>
      <c r="AF7" s="214">
        <v>7357934.4800000004</v>
      </c>
      <c r="AG7" s="76">
        <v>-4.992998424645545E-2</v>
      </c>
      <c r="AH7" s="262">
        <v>21603</v>
      </c>
      <c r="AI7" s="336">
        <v>7061370.6100000003</v>
      </c>
      <c r="AJ7" s="260">
        <v>-4.9744369213762241E-3</v>
      </c>
      <c r="AK7" s="20">
        <v>20948</v>
      </c>
      <c r="AL7" s="337">
        <v>7429323.2000000002</v>
      </c>
      <c r="AM7" s="76">
        <v>-3.0319862981993295E-2</v>
      </c>
      <c r="AN7" s="20">
        <v>22736</v>
      </c>
      <c r="AO7" s="336">
        <v>8093123.0999999996</v>
      </c>
      <c r="AP7" s="76">
        <v>8.5354210425816257E-2</v>
      </c>
      <c r="AQ7" s="262">
        <v>20928</v>
      </c>
      <c r="AR7" s="336">
        <v>7498988.0300000003</v>
      </c>
      <c r="AS7" s="76">
        <v>-0.08</v>
      </c>
      <c r="AT7" s="262">
        <v>9428</v>
      </c>
      <c r="AU7" s="336">
        <v>5859800.5099999998</v>
      </c>
      <c r="AV7" s="76">
        <v>-0.54950305810397548</v>
      </c>
      <c r="AW7" s="262">
        <v>16599</v>
      </c>
      <c r="AX7" s="336">
        <v>4860138.32</v>
      </c>
      <c r="AY7" s="76">
        <v>0.760606703436572</v>
      </c>
      <c r="AZ7" s="262">
        <f>'δικ κατά μήν και κοιν 2022-2023'!L6</f>
        <v>16625</v>
      </c>
      <c r="BA7" s="336">
        <v>6026326</v>
      </c>
      <c r="BB7" s="76">
        <f>AZ7/AW7-1</f>
        <v>1.5663594192421026E-3</v>
      </c>
    </row>
    <row r="8" spans="1:54" ht="15" customHeight="1" x14ac:dyDescent="0.2">
      <c r="A8" s="148" t="s">
        <v>20</v>
      </c>
      <c r="B8" s="20">
        <v>14411</v>
      </c>
      <c r="C8" s="149">
        <v>3852153</v>
      </c>
      <c r="D8" s="20">
        <v>14322</v>
      </c>
      <c r="E8" s="40">
        <v>3421812</v>
      </c>
      <c r="F8" s="20">
        <v>13985</v>
      </c>
      <c r="G8" s="149">
        <v>4133238</v>
      </c>
      <c r="H8" s="20">
        <v>12872</v>
      </c>
      <c r="I8" s="40">
        <v>7705397</v>
      </c>
      <c r="J8" s="20">
        <v>15214</v>
      </c>
      <c r="K8" s="41">
        <v>7721727</v>
      </c>
      <c r="L8" s="141">
        <f t="shared" si="0"/>
        <v>0.18194530764449968</v>
      </c>
      <c r="M8" s="20">
        <v>18653</v>
      </c>
      <c r="N8" s="46">
        <v>9341322</v>
      </c>
      <c r="O8" s="127">
        <f t="shared" si="1"/>
        <v>0.22604180360194559</v>
      </c>
      <c r="P8" s="20">
        <v>19835</v>
      </c>
      <c r="Q8" s="46">
        <v>9733588</v>
      </c>
      <c r="R8" s="127">
        <f t="shared" si="2"/>
        <v>6.3367822870315837E-2</v>
      </c>
      <c r="S8" s="20">
        <v>23999</v>
      </c>
      <c r="T8" s="46">
        <v>13293238</v>
      </c>
      <c r="U8" s="127">
        <f t="shared" si="3"/>
        <v>0.20993193849256375</v>
      </c>
      <c r="V8" s="20">
        <v>26029</v>
      </c>
      <c r="W8" s="46">
        <v>13168840</v>
      </c>
      <c r="X8" s="127">
        <v>8.4586857785741154E-2</v>
      </c>
      <c r="Y8" s="20">
        <v>24531</v>
      </c>
      <c r="Z8" s="46">
        <v>15484118.310000001</v>
      </c>
      <c r="AA8" s="127">
        <v>-5.75511929002267E-2</v>
      </c>
      <c r="AB8" s="20">
        <v>22115</v>
      </c>
      <c r="AC8" s="46">
        <v>12834958.65</v>
      </c>
      <c r="AD8" s="228">
        <v>-9.8487627899392582E-2</v>
      </c>
      <c r="AE8" s="20">
        <v>20986</v>
      </c>
      <c r="AF8" s="215">
        <v>13209967.01</v>
      </c>
      <c r="AG8" s="76">
        <v>-5.1051322631697982E-2</v>
      </c>
      <c r="AH8" s="262">
        <v>20625</v>
      </c>
      <c r="AI8" s="338">
        <v>10095557.810000001</v>
      </c>
      <c r="AJ8" s="260">
        <v>-1.7201944153245052E-2</v>
      </c>
      <c r="AK8" s="20">
        <v>18933</v>
      </c>
      <c r="AL8" s="337">
        <v>10754630.800000001</v>
      </c>
      <c r="AM8" s="76">
        <v>-8.2036363636363685E-2</v>
      </c>
      <c r="AN8" s="20">
        <v>20778</v>
      </c>
      <c r="AO8" s="336">
        <v>11483431.65</v>
      </c>
      <c r="AP8" s="76">
        <v>9.7448898748217383E-2</v>
      </c>
      <c r="AQ8" s="262">
        <v>20507</v>
      </c>
      <c r="AR8" s="336">
        <v>12953397.880000001</v>
      </c>
      <c r="AS8" s="76">
        <v>-1.2999999999999999E-2</v>
      </c>
      <c r="AT8" s="262">
        <v>8712</v>
      </c>
      <c r="AU8" s="336">
        <v>3702890.94</v>
      </c>
      <c r="AV8" s="76">
        <v>-0.57516945433266686</v>
      </c>
      <c r="AW8" s="262">
        <v>16719</v>
      </c>
      <c r="AX8" s="336">
        <v>10895533.73</v>
      </c>
      <c r="AY8" s="76">
        <v>0.9190771349862259</v>
      </c>
      <c r="AZ8" s="262">
        <f>'δικ κατά μήν και κοιν 2022-2023'!L7</f>
        <v>16272</v>
      </c>
      <c r="BA8" s="336">
        <v>6244641.21</v>
      </c>
      <c r="BB8" s="76">
        <f t="shared" ref="BB8:BB20" si="4">AZ8/AW8-1</f>
        <v>-2.6736048806746848E-2</v>
      </c>
    </row>
    <row r="9" spans="1:54" ht="15" customHeight="1" x14ac:dyDescent="0.2">
      <c r="A9" s="148" t="s">
        <v>21</v>
      </c>
      <c r="B9" s="20">
        <v>13289</v>
      </c>
      <c r="C9" s="149">
        <v>4243776</v>
      </c>
      <c r="D9" s="20">
        <v>13512</v>
      </c>
      <c r="E9" s="40">
        <v>4348349</v>
      </c>
      <c r="F9" s="20">
        <v>12972</v>
      </c>
      <c r="G9" s="149">
        <v>4375808</v>
      </c>
      <c r="H9" s="20">
        <v>12054</v>
      </c>
      <c r="I9" s="41">
        <v>6561430</v>
      </c>
      <c r="J9" s="20">
        <v>15070</v>
      </c>
      <c r="K9" s="41">
        <v>6994997</v>
      </c>
      <c r="L9" s="141">
        <f t="shared" si="0"/>
        <v>0.25020740003318398</v>
      </c>
      <c r="M9" s="20">
        <v>18118</v>
      </c>
      <c r="N9" s="46">
        <v>12306668</v>
      </c>
      <c r="O9" s="127">
        <f t="shared" si="1"/>
        <v>0.20225613802256137</v>
      </c>
      <c r="P9" s="20">
        <v>18795</v>
      </c>
      <c r="Q9" s="46">
        <v>16379537</v>
      </c>
      <c r="R9" s="127">
        <f t="shared" si="2"/>
        <v>3.7366155204768825E-2</v>
      </c>
      <c r="S9" s="20">
        <v>23365</v>
      </c>
      <c r="T9" s="46">
        <v>13221451</v>
      </c>
      <c r="U9" s="127">
        <f t="shared" si="3"/>
        <v>0.24314977387603087</v>
      </c>
      <c r="V9" s="20">
        <v>25463</v>
      </c>
      <c r="W9" s="46">
        <v>8845520</v>
      </c>
      <c r="X9" s="127">
        <v>8.9792424566659479E-2</v>
      </c>
      <c r="Y9" s="20">
        <v>22756</v>
      </c>
      <c r="Z9" s="46">
        <v>21530313.949999999</v>
      </c>
      <c r="AA9" s="127">
        <v>-0.10631111809291915</v>
      </c>
      <c r="AB9" s="20">
        <v>21503</v>
      </c>
      <c r="AC9" s="46">
        <v>16495174.210000001</v>
      </c>
      <c r="AD9" s="228">
        <v>-5.5062401124978066E-2</v>
      </c>
      <c r="AE9" s="20">
        <v>18701</v>
      </c>
      <c r="AF9" s="215">
        <v>14919427.77</v>
      </c>
      <c r="AG9" s="76">
        <v>-0.13030739896758592</v>
      </c>
      <c r="AH9" s="262">
        <v>18583</v>
      </c>
      <c r="AI9" s="338">
        <v>16551348.83</v>
      </c>
      <c r="AJ9" s="260">
        <v>-6.3098230041174208E-3</v>
      </c>
      <c r="AK9" s="20">
        <v>16687</v>
      </c>
      <c r="AL9" s="337">
        <v>13627813.359999999</v>
      </c>
      <c r="AM9" s="76">
        <v>-0.1020287359414519</v>
      </c>
      <c r="AN9" s="20">
        <v>18610</v>
      </c>
      <c r="AO9" s="336">
        <v>12735730.970000001</v>
      </c>
      <c r="AP9" s="76">
        <v>0.11523940792233467</v>
      </c>
      <c r="AQ9" s="262">
        <v>21860</v>
      </c>
      <c r="AR9" s="336">
        <v>12504412.470000001</v>
      </c>
      <c r="AS9" s="76">
        <v>0.17499999999999999</v>
      </c>
      <c r="AT9" s="262">
        <v>8144</v>
      </c>
      <c r="AU9" s="336">
        <v>6301321.1100000003</v>
      </c>
      <c r="AV9" s="76">
        <v>-0.62744739249771264</v>
      </c>
      <c r="AW9" s="262">
        <v>14542</v>
      </c>
      <c r="AX9" s="336">
        <v>8814847.9299999997</v>
      </c>
      <c r="AY9" s="76">
        <v>0.7856090373280944</v>
      </c>
      <c r="AZ9" s="262">
        <f>'δικ κατά μήν και κοιν 2022-2023'!L8</f>
        <v>14166</v>
      </c>
      <c r="BA9" s="336">
        <v>11695576.98</v>
      </c>
      <c r="BB9" s="76">
        <f t="shared" si="4"/>
        <v>-2.5856140833447894E-2</v>
      </c>
    </row>
    <row r="10" spans="1:54" ht="15" customHeight="1" x14ac:dyDescent="0.2">
      <c r="A10" s="148" t="s">
        <v>22</v>
      </c>
      <c r="B10" s="20">
        <v>8005</v>
      </c>
      <c r="C10" s="149">
        <v>3585663</v>
      </c>
      <c r="D10" s="20">
        <v>8879</v>
      </c>
      <c r="E10" s="40">
        <v>4502221</v>
      </c>
      <c r="F10" s="20">
        <v>8319</v>
      </c>
      <c r="G10" s="149">
        <v>3911497</v>
      </c>
      <c r="H10" s="20">
        <v>7536</v>
      </c>
      <c r="I10" s="40">
        <v>6895257</v>
      </c>
      <c r="J10" s="20">
        <v>11372</v>
      </c>
      <c r="K10" s="40">
        <v>6955494</v>
      </c>
      <c r="L10" s="141">
        <f t="shared" si="0"/>
        <v>0.50902335456475578</v>
      </c>
      <c r="M10" s="20">
        <v>13085</v>
      </c>
      <c r="N10" s="45">
        <v>8344709</v>
      </c>
      <c r="O10" s="127">
        <f t="shared" si="1"/>
        <v>0.1506331340133662</v>
      </c>
      <c r="P10" s="20">
        <v>14693</v>
      </c>
      <c r="Q10" s="45">
        <v>8299999</v>
      </c>
      <c r="R10" s="127">
        <f t="shared" si="2"/>
        <v>0.12288880397401614</v>
      </c>
      <c r="S10" s="20">
        <v>20574</v>
      </c>
      <c r="T10" s="45">
        <v>16676663</v>
      </c>
      <c r="U10" s="127">
        <f t="shared" si="3"/>
        <v>0.40025862655686373</v>
      </c>
      <c r="V10" s="20">
        <v>22232</v>
      </c>
      <c r="W10" s="45">
        <v>28124828</v>
      </c>
      <c r="X10" s="127">
        <v>8.0587148828618727E-2</v>
      </c>
      <c r="Y10" s="20">
        <v>16029</v>
      </c>
      <c r="Z10" s="45">
        <v>8958941.1099999994</v>
      </c>
      <c r="AA10" s="127">
        <v>-0.27901223461676861</v>
      </c>
      <c r="AB10" s="20">
        <v>14653</v>
      </c>
      <c r="AC10" s="45">
        <v>9258461.4900000002</v>
      </c>
      <c r="AD10" s="228">
        <v>-8.5844407012290236E-2</v>
      </c>
      <c r="AE10" s="20">
        <v>12541</v>
      </c>
      <c r="AF10" s="215">
        <v>11580668.84</v>
      </c>
      <c r="AG10" s="76">
        <v>-0.14413430696785645</v>
      </c>
      <c r="AH10" s="262">
        <v>12509</v>
      </c>
      <c r="AI10" s="338">
        <v>9722923.1099999994</v>
      </c>
      <c r="AJ10" s="260">
        <v>-2.5516306514632436E-3</v>
      </c>
      <c r="AK10" s="20">
        <v>11726</v>
      </c>
      <c r="AL10" s="337">
        <v>8791360.4499999993</v>
      </c>
      <c r="AM10" s="76">
        <v>-6.2594931649212593E-2</v>
      </c>
      <c r="AN10" s="20">
        <v>13516</v>
      </c>
      <c r="AO10" s="336">
        <v>13796304.83</v>
      </c>
      <c r="AP10" s="76">
        <v>0.15265222582295745</v>
      </c>
      <c r="AQ10" s="262">
        <v>15888</v>
      </c>
      <c r="AR10" s="336">
        <v>10416203.68</v>
      </c>
      <c r="AS10" s="76">
        <v>0.17499999999999999</v>
      </c>
      <c r="AT10" s="262">
        <v>7544</v>
      </c>
      <c r="AU10" s="336">
        <v>3483163.6</v>
      </c>
      <c r="AV10" s="76">
        <v>-0.52517623363544819</v>
      </c>
      <c r="AW10" s="262">
        <v>6823</v>
      </c>
      <c r="AX10" s="336">
        <v>5441114.4900000002</v>
      </c>
      <c r="AY10" s="76">
        <v>-9.5572640509013818E-2</v>
      </c>
      <c r="AZ10" s="262">
        <f>'δικ κατά μήν και κοιν 2022-2023'!L9</f>
        <v>6601</v>
      </c>
      <c r="BA10" s="336">
        <v>6239812.2000000002</v>
      </c>
      <c r="BB10" s="76">
        <f t="shared" si="4"/>
        <v>-3.2537007181591693E-2</v>
      </c>
    </row>
    <row r="11" spans="1:54" ht="15" customHeight="1" x14ac:dyDescent="0.2">
      <c r="A11" s="148" t="s">
        <v>23</v>
      </c>
      <c r="B11" s="20">
        <v>7266</v>
      </c>
      <c r="C11" s="149">
        <v>2647918</v>
      </c>
      <c r="D11" s="20">
        <v>7355</v>
      </c>
      <c r="E11" s="40">
        <v>2639504.41</v>
      </c>
      <c r="F11" s="20">
        <v>6149</v>
      </c>
      <c r="G11" s="149">
        <v>3349936</v>
      </c>
      <c r="H11" s="20">
        <v>5808</v>
      </c>
      <c r="I11" s="40">
        <v>4136432</v>
      </c>
      <c r="J11" s="20">
        <v>9699</v>
      </c>
      <c r="K11" s="40">
        <v>9179790</v>
      </c>
      <c r="L11" s="141">
        <f t="shared" si="0"/>
        <v>0.66993801652892571</v>
      </c>
      <c r="M11" s="20">
        <v>10740</v>
      </c>
      <c r="N11" s="45">
        <v>10398300</v>
      </c>
      <c r="O11" s="127">
        <f t="shared" si="1"/>
        <v>0.10733065264460251</v>
      </c>
      <c r="P11" s="20">
        <v>12109</v>
      </c>
      <c r="Q11" s="45">
        <v>8780870</v>
      </c>
      <c r="R11" s="127">
        <f t="shared" si="2"/>
        <v>0.1274674115456238</v>
      </c>
      <c r="S11" s="20">
        <v>15841</v>
      </c>
      <c r="T11" s="45">
        <v>14404648</v>
      </c>
      <c r="U11" s="127">
        <f t="shared" si="3"/>
        <v>0.30820051201585597</v>
      </c>
      <c r="V11" s="20">
        <v>18833</v>
      </c>
      <c r="W11" s="45">
        <v>12962000</v>
      </c>
      <c r="X11" s="127">
        <v>0.18887696483807837</v>
      </c>
      <c r="Y11" s="20">
        <v>11451</v>
      </c>
      <c r="Z11" s="45">
        <v>15803638.560000001</v>
      </c>
      <c r="AA11" s="127">
        <v>-0.39197153931927997</v>
      </c>
      <c r="AB11" s="20">
        <v>9932</v>
      </c>
      <c r="AC11" s="45">
        <v>12898529.34</v>
      </c>
      <c r="AD11" s="228">
        <v>-0.13265217011614705</v>
      </c>
      <c r="AE11" s="20">
        <v>8468</v>
      </c>
      <c r="AF11" s="215">
        <v>5165648.1399999997</v>
      </c>
      <c r="AG11" s="76">
        <v>-0.1474023358840113</v>
      </c>
      <c r="AH11" s="262">
        <v>7921</v>
      </c>
      <c r="AI11" s="338">
        <v>8785684.6400000006</v>
      </c>
      <c r="AJ11" s="260">
        <v>-6.459612659423708E-2</v>
      </c>
      <c r="AK11" s="20">
        <v>6526</v>
      </c>
      <c r="AL11" s="337">
        <v>6041732</v>
      </c>
      <c r="AM11" s="76">
        <v>-0.17611412700416618</v>
      </c>
      <c r="AN11" s="20">
        <v>7827</v>
      </c>
      <c r="AO11" s="336">
        <v>6582577.3499999996</v>
      </c>
      <c r="AP11" s="76">
        <v>0.19935642047195823</v>
      </c>
      <c r="AQ11" s="262">
        <v>16052</v>
      </c>
      <c r="AR11" s="336">
        <v>10074435.75</v>
      </c>
      <c r="AS11" s="76">
        <v>1.0509999999999999</v>
      </c>
      <c r="AT11" s="262">
        <v>6870</v>
      </c>
      <c r="AU11" s="336">
        <v>5429922.4699999997</v>
      </c>
      <c r="AV11" s="76">
        <v>-0.57201594816845258</v>
      </c>
      <c r="AW11" s="262">
        <v>5484</v>
      </c>
      <c r="AX11" s="336">
        <v>9409808.4499999993</v>
      </c>
      <c r="AY11" s="76">
        <v>-0.20174672489082968</v>
      </c>
      <c r="AZ11" s="262">
        <f>'δικ κατά μήν και κοιν 2022-2023'!L10</f>
        <v>4982</v>
      </c>
      <c r="BA11" s="336">
        <v>8163413.54</v>
      </c>
      <c r="BB11" s="76">
        <f>AZ11/AW11-1</f>
        <v>-9.1539022611232701E-2</v>
      </c>
    </row>
    <row r="12" spans="1:54" ht="15" customHeight="1" thickBot="1" x14ac:dyDescent="0.25">
      <c r="A12" s="151" t="s">
        <v>24</v>
      </c>
      <c r="B12" s="14">
        <v>7282</v>
      </c>
      <c r="C12" s="152">
        <v>2036403</v>
      </c>
      <c r="D12" s="14">
        <v>7260</v>
      </c>
      <c r="E12" s="53">
        <v>1734611.23</v>
      </c>
      <c r="F12" s="14">
        <v>6516</v>
      </c>
      <c r="G12" s="152">
        <v>2056713</v>
      </c>
      <c r="H12" s="14">
        <v>5954</v>
      </c>
      <c r="I12" s="53">
        <v>2584829.96</v>
      </c>
      <c r="J12" s="14">
        <v>10145</v>
      </c>
      <c r="K12" s="53">
        <v>4954591</v>
      </c>
      <c r="L12" s="153">
        <f t="shared" si="0"/>
        <v>0.70389654014108172</v>
      </c>
      <c r="M12" s="14">
        <v>11103</v>
      </c>
      <c r="N12" s="49">
        <v>6021837</v>
      </c>
      <c r="O12" s="128">
        <f t="shared" si="1"/>
        <v>9.4430754066042288E-2</v>
      </c>
      <c r="P12" s="14">
        <v>12719</v>
      </c>
      <c r="Q12" s="49">
        <v>6967932</v>
      </c>
      <c r="R12" s="128">
        <f t="shared" si="2"/>
        <v>0.14554624876159594</v>
      </c>
      <c r="S12" s="14">
        <v>15488</v>
      </c>
      <c r="T12" s="49">
        <v>9288140</v>
      </c>
      <c r="U12" s="128">
        <f t="shared" si="3"/>
        <v>0.21770579448069816</v>
      </c>
      <c r="V12" s="14">
        <v>18956</v>
      </c>
      <c r="W12" s="49">
        <v>10602509</v>
      </c>
      <c r="X12" s="128">
        <v>0.22391528925619841</v>
      </c>
      <c r="Y12" s="14">
        <v>11520</v>
      </c>
      <c r="Z12" s="49">
        <v>6037919.7999999998</v>
      </c>
      <c r="AA12" s="128">
        <v>-0.39227685165646764</v>
      </c>
      <c r="AB12" s="220">
        <v>9972</v>
      </c>
      <c r="AC12" s="49">
        <v>5320199.95</v>
      </c>
      <c r="AD12" s="231">
        <v>-0.13437500000000002</v>
      </c>
      <c r="AE12" s="14">
        <v>7968</v>
      </c>
      <c r="AF12" s="215">
        <v>4609951.57</v>
      </c>
      <c r="AG12" s="230">
        <v>-0.2009626955475331</v>
      </c>
      <c r="AH12" s="262">
        <v>7160</v>
      </c>
      <c r="AI12" s="338">
        <v>3097782.99</v>
      </c>
      <c r="AJ12" s="261">
        <v>-0.10140562248995988</v>
      </c>
      <c r="AK12" s="14">
        <v>6777</v>
      </c>
      <c r="AL12" s="337">
        <v>3699166.55</v>
      </c>
      <c r="AM12" s="230">
        <v>-5.3491620111731808E-2</v>
      </c>
      <c r="AN12" s="20">
        <v>7355</v>
      </c>
      <c r="AO12" s="339">
        <v>3545723.59</v>
      </c>
      <c r="AP12" s="230">
        <v>8.5288475726722712E-2</v>
      </c>
      <c r="AQ12" s="262">
        <v>10972</v>
      </c>
      <c r="AR12" s="336">
        <v>6821738.9000000004</v>
      </c>
      <c r="AS12" s="76">
        <v>0.49199999999999999</v>
      </c>
      <c r="AT12" s="262">
        <v>7062</v>
      </c>
      <c r="AU12" s="336">
        <v>5195312.9000000004</v>
      </c>
      <c r="AV12" s="76">
        <v>-0.35636164783084212</v>
      </c>
      <c r="AW12" s="262">
        <v>6482</v>
      </c>
      <c r="AX12" s="336">
        <v>6893892.0199999996</v>
      </c>
      <c r="AY12" s="76">
        <v>-8.2129708297932646E-2</v>
      </c>
      <c r="AZ12" s="262">
        <f>'δικ κατά μήν και κοιν 2022-2023'!L11</f>
        <v>5852</v>
      </c>
      <c r="BA12" s="336">
        <v>5657118.8700000001</v>
      </c>
      <c r="BB12" s="76">
        <f t="shared" si="4"/>
        <v>-9.7192224622030254E-2</v>
      </c>
    </row>
    <row r="13" spans="1:54" ht="60.75" customHeight="1" thickBot="1" x14ac:dyDescent="0.25">
      <c r="A13" s="160" t="s">
        <v>51</v>
      </c>
      <c r="B13" s="81">
        <f>AVERAGE(B7:B12)</f>
        <v>10821</v>
      </c>
      <c r="C13" s="161">
        <f>SUM(C7:C12)</f>
        <v>19306423</v>
      </c>
      <c r="D13" s="81">
        <f>AVERAGE(D7:D12)</f>
        <v>10981.666666666666</v>
      </c>
      <c r="E13" s="162">
        <f>SUM(E7:E12)</f>
        <v>20464792.640000001</v>
      </c>
      <c r="F13" s="81">
        <f>AVERAGE(F7:F12)</f>
        <v>10405</v>
      </c>
      <c r="G13" s="161">
        <f>SUM(G7:G12)</f>
        <v>20832547</v>
      </c>
      <c r="H13" s="81">
        <f>AVERAGE(H7:H12)</f>
        <v>9514</v>
      </c>
      <c r="I13" s="163">
        <f>SUM(I7:I12)</f>
        <v>34312701.960000001</v>
      </c>
      <c r="J13" s="81">
        <f>AVERAGE(J7:J12)</f>
        <v>12723.5</v>
      </c>
      <c r="K13" s="163">
        <f>SUM(K7:K12)</f>
        <v>41532261</v>
      </c>
      <c r="L13" s="223">
        <f t="shared" si="0"/>
        <v>0.33734496531427371</v>
      </c>
      <c r="M13" s="81">
        <f>AVERAGE(M7:M12)</f>
        <v>15286.5</v>
      </c>
      <c r="N13" s="69">
        <f>SUM(N7:N12)</f>
        <v>52815638</v>
      </c>
      <c r="O13" s="224">
        <f t="shared" si="1"/>
        <v>0.20143828349117765</v>
      </c>
      <c r="P13" s="81">
        <f>AVERAGE(P7:P12)</f>
        <v>16417</v>
      </c>
      <c r="Q13" s="69">
        <f>SUM(Q7:Q12)</f>
        <v>57856684</v>
      </c>
      <c r="R13" s="224">
        <f t="shared" si="2"/>
        <v>7.3954142544074841E-2</v>
      </c>
      <c r="S13" s="81">
        <f>AVERAGE(S7:S12)</f>
        <v>20639.666666666668</v>
      </c>
      <c r="T13" s="69">
        <f>SUM(T7:T12)</f>
        <v>74760740</v>
      </c>
      <c r="U13" s="224">
        <f t="shared" si="3"/>
        <v>0.25721305151164442</v>
      </c>
      <c r="V13" s="81">
        <f>AVERAGE(V7:V12)</f>
        <v>23022.166666666668</v>
      </c>
      <c r="W13" s="69">
        <f>SUM(W7:W12)</f>
        <v>86510539</v>
      </c>
      <c r="X13" s="223">
        <f t="shared" ref="X13" si="5">V13/S13-1</f>
        <v>0.1154330657794862</v>
      </c>
      <c r="Y13" s="218">
        <v>18689.666666666668</v>
      </c>
      <c r="Z13" s="69">
        <v>80032099.620000005</v>
      </c>
      <c r="AA13" s="223">
        <v>-0.18818819543483456</v>
      </c>
      <c r="AB13" s="218">
        <v>16837.833333333332</v>
      </c>
      <c r="AC13" s="69">
        <v>64817046.820000008</v>
      </c>
      <c r="AD13" s="223">
        <v>-9.9083272396511601E-2</v>
      </c>
      <c r="AE13" s="248">
        <v>15062.5</v>
      </c>
      <c r="AF13" s="69">
        <v>56843597.81000001</v>
      </c>
      <c r="AG13" s="238">
        <v>-0.10543716036307116</v>
      </c>
      <c r="AH13" s="340">
        <v>14733.5</v>
      </c>
      <c r="AI13" s="69">
        <v>55314667.990000002</v>
      </c>
      <c r="AJ13" s="170">
        <v>-2.1842323651452333E-2</v>
      </c>
      <c r="AK13" s="341">
        <v>13599.5</v>
      </c>
      <c r="AL13" s="69">
        <v>50344026.359999999</v>
      </c>
      <c r="AM13" s="170">
        <v>-7.6967455119285932E-2</v>
      </c>
      <c r="AN13" s="81">
        <v>15137</v>
      </c>
      <c r="AO13" s="342">
        <v>56236891.489999995</v>
      </c>
      <c r="AP13" s="170">
        <v>0.11305562704511196</v>
      </c>
      <c r="AQ13" s="81">
        <v>17701</v>
      </c>
      <c r="AR13" s="342">
        <v>60269177</v>
      </c>
      <c r="AS13" s="170">
        <v>0.16900000000000001</v>
      </c>
      <c r="AT13" s="81">
        <v>7960</v>
      </c>
      <c r="AU13" s="342">
        <v>29972411.530000001</v>
      </c>
      <c r="AV13" s="343">
        <v>-0.55030789220947973</v>
      </c>
      <c r="AW13" s="81">
        <v>11108.166666666666</v>
      </c>
      <c r="AX13" s="342">
        <v>46315334.939999998</v>
      </c>
      <c r="AY13" s="343">
        <v>0.39549832495812387</v>
      </c>
      <c r="AZ13" s="81">
        <f>AVERAGE(AZ7:AZ12)</f>
        <v>10749.666666666666</v>
      </c>
      <c r="BA13" s="342">
        <f>SUM(BA7:BA12)</f>
        <v>44026888.799999997</v>
      </c>
      <c r="BB13" s="76">
        <f t="shared" si="4"/>
        <v>-3.2273552491410173E-2</v>
      </c>
    </row>
    <row r="14" spans="1:54" ht="15" customHeight="1" x14ac:dyDescent="0.2">
      <c r="A14" s="154" t="s">
        <v>25</v>
      </c>
      <c r="B14" s="21">
        <v>8708</v>
      </c>
      <c r="C14" s="155">
        <v>1031804</v>
      </c>
      <c r="D14" s="21">
        <v>8866</v>
      </c>
      <c r="E14" s="156">
        <v>2106129</v>
      </c>
      <c r="F14" s="21">
        <v>8061</v>
      </c>
      <c r="G14" s="155">
        <v>1502791</v>
      </c>
      <c r="H14" s="21">
        <v>7529</v>
      </c>
      <c r="I14" s="156">
        <v>2428466</v>
      </c>
      <c r="J14" s="21">
        <v>12127</v>
      </c>
      <c r="K14" s="156">
        <v>5106587</v>
      </c>
      <c r="L14" s="157">
        <f t="shared" si="0"/>
        <v>0.61070527294461407</v>
      </c>
      <c r="M14" s="21">
        <v>12749</v>
      </c>
      <c r="N14" s="61">
        <v>3590014</v>
      </c>
      <c r="O14" s="129">
        <f t="shared" si="1"/>
        <v>5.1290508782056543E-2</v>
      </c>
      <c r="P14" s="21">
        <v>14759</v>
      </c>
      <c r="Q14" s="61">
        <v>3742612</v>
      </c>
      <c r="R14" s="129">
        <f t="shared" si="2"/>
        <v>0.15765942426857005</v>
      </c>
      <c r="S14" s="21">
        <v>17559</v>
      </c>
      <c r="T14" s="61">
        <v>7397094</v>
      </c>
      <c r="U14" s="129">
        <f t="shared" si="3"/>
        <v>0.18971475032183749</v>
      </c>
      <c r="V14" s="21">
        <v>20026</v>
      </c>
      <c r="W14" s="61">
        <v>8606327</v>
      </c>
      <c r="X14" s="129">
        <v>0.14049775044136914</v>
      </c>
      <c r="Y14" s="21">
        <v>12962</v>
      </c>
      <c r="Z14" s="61">
        <v>7529240.8700000001</v>
      </c>
      <c r="AA14" s="158">
        <v>-0.35274143613302711</v>
      </c>
      <c r="AB14" s="222">
        <v>11922</v>
      </c>
      <c r="AC14" s="61">
        <v>5223997.03</v>
      </c>
      <c r="AD14" s="232">
        <v>-8.0234531708069712E-2</v>
      </c>
      <c r="AE14" s="235">
        <v>10340</v>
      </c>
      <c r="AF14" s="61">
        <v>4120406.06</v>
      </c>
      <c r="AG14" s="213">
        <v>-0.13269585639993287</v>
      </c>
      <c r="AH14" s="344">
        <v>9661</v>
      </c>
      <c r="AI14" s="61">
        <v>3724143.08</v>
      </c>
      <c r="AJ14" s="76">
        <v>-6.5667311411992224E-2</v>
      </c>
      <c r="AK14" s="271">
        <v>9399</v>
      </c>
      <c r="AL14" s="61">
        <v>2228316.34</v>
      </c>
      <c r="AM14" s="213">
        <v>-2.7119345823413687E-2</v>
      </c>
      <c r="AN14" s="21">
        <v>9633</v>
      </c>
      <c r="AO14" s="345">
        <v>3900899.23</v>
      </c>
      <c r="AP14" s="159">
        <v>2.4896265560165887E-2</v>
      </c>
      <c r="AQ14" s="262">
        <v>12491</v>
      </c>
      <c r="AR14" s="345">
        <v>7039204.9199999999</v>
      </c>
      <c r="AS14" s="76">
        <v>0.29699999999999999</v>
      </c>
      <c r="AT14" s="262">
        <v>8337</v>
      </c>
      <c r="AU14" s="336">
        <v>3274453.95</v>
      </c>
      <c r="AV14" s="76">
        <v>-0.33255944279881511</v>
      </c>
      <c r="AW14" s="262">
        <v>8620</v>
      </c>
      <c r="AX14" s="336">
        <v>2507591.7799999998</v>
      </c>
      <c r="AY14" s="76">
        <v>3.3945064171764461E-2</v>
      </c>
      <c r="AZ14" s="262">
        <f>'δικ κατά μήν και κοιν 2022-2023'!L13</f>
        <v>7372</v>
      </c>
      <c r="BA14" s="336">
        <v>3677966.75</v>
      </c>
      <c r="BB14" s="76">
        <f t="shared" si="4"/>
        <v>-0.14477958236658928</v>
      </c>
    </row>
    <row r="15" spans="1:54" ht="15" customHeight="1" x14ac:dyDescent="0.2">
      <c r="A15" s="148" t="s">
        <v>7</v>
      </c>
      <c r="B15" s="20">
        <v>8419</v>
      </c>
      <c r="C15" s="149">
        <v>2904935.01</v>
      </c>
      <c r="D15" s="20">
        <v>8827</v>
      </c>
      <c r="E15" s="40">
        <v>1377861</v>
      </c>
      <c r="F15" s="20">
        <v>7992</v>
      </c>
      <c r="G15" s="149">
        <v>2217876</v>
      </c>
      <c r="H15" s="20">
        <v>7648</v>
      </c>
      <c r="I15" s="40">
        <v>3006346</v>
      </c>
      <c r="J15" s="20">
        <v>12023</v>
      </c>
      <c r="K15" s="40">
        <v>4571245</v>
      </c>
      <c r="L15" s="141">
        <f t="shared" si="0"/>
        <v>0.57204497907949792</v>
      </c>
      <c r="M15" s="20">
        <v>12320</v>
      </c>
      <c r="N15" s="45">
        <v>5135684</v>
      </c>
      <c r="O15" s="127">
        <f t="shared" si="1"/>
        <v>2.470265324794152E-2</v>
      </c>
      <c r="P15" s="20">
        <v>14356</v>
      </c>
      <c r="Q15" s="45">
        <v>5949558</v>
      </c>
      <c r="R15" s="127">
        <f t="shared" si="2"/>
        <v>0.16525974025974022</v>
      </c>
      <c r="S15" s="20">
        <v>16606</v>
      </c>
      <c r="T15" s="45">
        <v>6406861</v>
      </c>
      <c r="U15" s="127">
        <f t="shared" si="3"/>
        <v>0.15672889384229594</v>
      </c>
      <c r="V15" s="20">
        <v>19330</v>
      </c>
      <c r="W15" s="45">
        <v>9095878</v>
      </c>
      <c r="X15" s="127">
        <v>0.16403709502589425</v>
      </c>
      <c r="Y15" s="20">
        <v>12376</v>
      </c>
      <c r="Z15" s="45">
        <v>4793045.2300000004</v>
      </c>
      <c r="AA15" s="150">
        <v>-0.3597516813243663</v>
      </c>
      <c r="AB15" s="20">
        <v>11497</v>
      </c>
      <c r="AC15" s="45">
        <v>4088196.16</v>
      </c>
      <c r="AD15" s="228">
        <v>-7.1024563671622465E-2</v>
      </c>
      <c r="AE15" s="236">
        <v>10709</v>
      </c>
      <c r="AF15" s="45">
        <v>3810781.64</v>
      </c>
      <c r="AG15" s="76">
        <v>-6.8539619031051546E-2</v>
      </c>
      <c r="AH15" s="346">
        <v>9809</v>
      </c>
      <c r="AI15" s="45">
        <v>4342969.79</v>
      </c>
      <c r="AJ15" s="76">
        <v>-8.404146045382388E-2</v>
      </c>
      <c r="AK15" s="272">
        <v>9629</v>
      </c>
      <c r="AL15" s="45">
        <v>5731547</v>
      </c>
      <c r="AM15" s="76">
        <v>-1.835049444387804E-2</v>
      </c>
      <c r="AN15" s="21">
        <v>10054</v>
      </c>
      <c r="AO15" s="345">
        <v>4106014.64</v>
      </c>
      <c r="AP15" s="159">
        <v>4.4137501298161741E-2</v>
      </c>
      <c r="AQ15" s="262">
        <v>12103</v>
      </c>
      <c r="AR15" s="345">
        <v>4233302.59</v>
      </c>
      <c r="AS15" s="76">
        <v>0.20399999999999999</v>
      </c>
      <c r="AT15" s="262">
        <v>7761</v>
      </c>
      <c r="AU15" s="336">
        <v>2694531.46</v>
      </c>
      <c r="AV15" s="76">
        <v>-0.35875402792696021</v>
      </c>
      <c r="AW15" s="262">
        <v>8968</v>
      </c>
      <c r="AX15" s="336">
        <v>2553957.7799999998</v>
      </c>
      <c r="AY15" s="76">
        <v>0.15552119572220069</v>
      </c>
      <c r="AZ15" s="262">
        <f>'δικ κατά μήν και κοιν 2022-2023'!L14</f>
        <v>7829</v>
      </c>
      <c r="BA15" s="336">
        <v>3859322.26</v>
      </c>
      <c r="BB15" s="76">
        <f t="shared" si="4"/>
        <v>-0.12700713648528095</v>
      </c>
    </row>
    <row r="16" spans="1:54" ht="15" customHeight="1" x14ac:dyDescent="0.2">
      <c r="A16" s="148" t="s">
        <v>26</v>
      </c>
      <c r="B16" s="20">
        <v>7846</v>
      </c>
      <c r="C16" s="149">
        <v>2923665.34</v>
      </c>
      <c r="D16" s="20">
        <v>8413</v>
      </c>
      <c r="E16" s="40">
        <v>3020351.79</v>
      </c>
      <c r="F16" s="20">
        <v>7618</v>
      </c>
      <c r="G16" s="149">
        <v>2150669</v>
      </c>
      <c r="H16" s="20">
        <v>6945</v>
      </c>
      <c r="I16" s="40">
        <v>3873569</v>
      </c>
      <c r="J16" s="20">
        <v>11661</v>
      </c>
      <c r="K16" s="40">
        <v>7025665</v>
      </c>
      <c r="L16" s="141">
        <f t="shared" si="0"/>
        <v>0.67904967602591793</v>
      </c>
      <c r="M16" s="20">
        <v>11323</v>
      </c>
      <c r="N16" s="45">
        <v>8542058</v>
      </c>
      <c r="O16" s="127">
        <f t="shared" si="1"/>
        <v>-2.8985507246376829E-2</v>
      </c>
      <c r="P16" s="20">
        <v>13780</v>
      </c>
      <c r="Q16" s="45">
        <v>8229483</v>
      </c>
      <c r="R16" s="127">
        <f t="shared" si="2"/>
        <v>0.21699196326061987</v>
      </c>
      <c r="S16" s="20">
        <v>16394</v>
      </c>
      <c r="T16" s="45">
        <v>11517137</v>
      </c>
      <c r="U16" s="127">
        <f t="shared" si="3"/>
        <v>0.18969521044992743</v>
      </c>
      <c r="V16" s="20">
        <v>19612</v>
      </c>
      <c r="W16" s="45">
        <v>9533807</v>
      </c>
      <c r="X16" s="127">
        <v>0.19629132609491284</v>
      </c>
      <c r="Y16" s="20">
        <v>12280</v>
      </c>
      <c r="Z16" s="45">
        <v>8105076.2800000003</v>
      </c>
      <c r="AA16" s="150">
        <v>-0.37385274321843764</v>
      </c>
      <c r="AB16" s="20">
        <v>9999</v>
      </c>
      <c r="AC16" s="45">
        <v>5349213.13</v>
      </c>
      <c r="AD16" s="228">
        <v>-0.18574918566775245</v>
      </c>
      <c r="AE16" s="236">
        <v>9284</v>
      </c>
      <c r="AF16" s="45">
        <v>6698222.1299999999</v>
      </c>
      <c r="AG16" s="76">
        <v>-7.1507150715071521E-2</v>
      </c>
      <c r="AH16" s="346">
        <v>8058</v>
      </c>
      <c r="AI16" s="45">
        <v>6156472.1299999999</v>
      </c>
      <c r="AJ16" s="76">
        <v>-0.13205514864282641</v>
      </c>
      <c r="AK16" s="272">
        <v>8719</v>
      </c>
      <c r="AL16" s="45">
        <v>5205943</v>
      </c>
      <c r="AM16" s="76">
        <v>8.2030280466617089E-2</v>
      </c>
      <c r="AN16" s="21">
        <v>8919</v>
      </c>
      <c r="AO16" s="345">
        <v>5958143.6500000004</v>
      </c>
      <c r="AP16" s="159">
        <v>2.2938410368161577E-2</v>
      </c>
      <c r="AQ16" s="262">
        <v>9906</v>
      </c>
      <c r="AR16" s="345">
        <v>6789881.5</v>
      </c>
      <c r="AS16" s="76">
        <v>0.111</v>
      </c>
      <c r="AT16" s="262">
        <v>6017</v>
      </c>
      <c r="AU16" s="345">
        <v>5167534.2300000004</v>
      </c>
      <c r="AV16" s="76">
        <v>-0.39259034928326264</v>
      </c>
      <c r="AW16" s="262">
        <v>7666</v>
      </c>
      <c r="AX16" s="345">
        <v>5822436.9000000004</v>
      </c>
      <c r="AY16" s="76">
        <v>0.27405683895629052</v>
      </c>
      <c r="AZ16" s="262">
        <f>'δικ κατά μήν και κοιν 2022-2023'!L15</f>
        <v>6096</v>
      </c>
      <c r="BA16" s="345">
        <v>5763567.4699999997</v>
      </c>
      <c r="BB16" s="76">
        <f t="shared" si="4"/>
        <v>-0.20480041742760235</v>
      </c>
    </row>
    <row r="17" spans="1:54" ht="15" customHeight="1" x14ac:dyDescent="0.2">
      <c r="A17" s="148" t="s">
        <v>27</v>
      </c>
      <c r="B17" s="20">
        <v>6917</v>
      </c>
      <c r="C17" s="149">
        <v>1827238</v>
      </c>
      <c r="D17" s="20">
        <v>6743</v>
      </c>
      <c r="E17" s="40">
        <v>2304286</v>
      </c>
      <c r="F17" s="20">
        <v>5798</v>
      </c>
      <c r="G17" s="149">
        <v>2070347</v>
      </c>
      <c r="H17" s="20">
        <v>5771</v>
      </c>
      <c r="I17" s="40">
        <v>3454842</v>
      </c>
      <c r="J17" s="20">
        <v>10381</v>
      </c>
      <c r="K17" s="40">
        <v>5069350</v>
      </c>
      <c r="L17" s="141">
        <f t="shared" si="0"/>
        <v>0.79882169468029796</v>
      </c>
      <c r="M17" s="20">
        <v>9802</v>
      </c>
      <c r="N17" s="45">
        <v>4385709</v>
      </c>
      <c r="O17" s="127">
        <f t="shared" si="1"/>
        <v>-5.5774973509295833E-2</v>
      </c>
      <c r="P17" s="20">
        <v>12259</v>
      </c>
      <c r="Q17" s="45">
        <v>7387566</v>
      </c>
      <c r="R17" s="127">
        <f t="shared" si="2"/>
        <v>0.25066312997347473</v>
      </c>
      <c r="S17" s="20">
        <v>14368</v>
      </c>
      <c r="T17" s="45">
        <v>9890312</v>
      </c>
      <c r="U17" s="127">
        <f t="shared" si="3"/>
        <v>0.172036870870381</v>
      </c>
      <c r="V17" s="20">
        <v>16726</v>
      </c>
      <c r="W17" s="45">
        <v>13392733.119999999</v>
      </c>
      <c r="X17" s="127">
        <v>0.16411469933184852</v>
      </c>
      <c r="Y17" s="20">
        <v>10128</v>
      </c>
      <c r="Z17" s="45">
        <v>6274512.7000000002</v>
      </c>
      <c r="AA17" s="150">
        <v>-0.39447566662680855</v>
      </c>
      <c r="AB17" s="20">
        <v>8308</v>
      </c>
      <c r="AC17" s="45">
        <v>7804219.7999999998</v>
      </c>
      <c r="AD17" s="228">
        <v>-0.17969984202211686</v>
      </c>
      <c r="AE17" s="236">
        <v>8161</v>
      </c>
      <c r="AF17" s="45">
        <v>4473853.51</v>
      </c>
      <c r="AG17" s="76">
        <v>-1.7693789118921499E-2</v>
      </c>
      <c r="AH17" s="346">
        <v>6604</v>
      </c>
      <c r="AI17" s="45">
        <v>3411799.89</v>
      </c>
      <c r="AJ17" s="76">
        <v>-0.19078544296042155</v>
      </c>
      <c r="AK17" s="272">
        <v>6840</v>
      </c>
      <c r="AL17" s="45">
        <v>3585385.94</v>
      </c>
      <c r="AM17" s="76">
        <v>3.5735917625681513E-2</v>
      </c>
      <c r="AN17" s="21">
        <v>6679</v>
      </c>
      <c r="AO17" s="345">
        <v>5085538.91</v>
      </c>
      <c r="AP17" s="159">
        <v>-2.3538011695906413E-2</v>
      </c>
      <c r="AQ17" s="262">
        <v>8175</v>
      </c>
      <c r="AR17" s="345">
        <v>7652377.8700000001</v>
      </c>
      <c r="AS17" s="76">
        <v>0.224</v>
      </c>
      <c r="AT17" s="262">
        <v>4743</v>
      </c>
      <c r="AU17" s="345">
        <v>2717031.5</v>
      </c>
      <c r="AV17" s="76">
        <v>-0.41981651376146789</v>
      </c>
      <c r="AW17" s="262">
        <v>5696</v>
      </c>
      <c r="AX17" s="345">
        <v>6172795.46</v>
      </c>
      <c r="AY17" s="76">
        <v>0.20092768290111751</v>
      </c>
      <c r="AZ17" s="262">
        <f>'δικ κατά μήν και κοιν 2022-2023'!L16</f>
        <v>0</v>
      </c>
      <c r="BA17" s="345"/>
      <c r="BB17" s="76">
        <f t="shared" si="4"/>
        <v>-1</v>
      </c>
    </row>
    <row r="18" spans="1:54" ht="15" customHeight="1" x14ac:dyDescent="0.2">
      <c r="A18" s="148" t="s">
        <v>28</v>
      </c>
      <c r="B18" s="20">
        <v>10002</v>
      </c>
      <c r="C18" s="149">
        <v>1990787</v>
      </c>
      <c r="D18" s="20">
        <v>10026</v>
      </c>
      <c r="E18" s="40">
        <v>2463829</v>
      </c>
      <c r="F18" s="20">
        <v>8930</v>
      </c>
      <c r="G18" s="149">
        <v>1916507</v>
      </c>
      <c r="H18" s="20">
        <v>9212</v>
      </c>
      <c r="I18" s="40">
        <v>2912126</v>
      </c>
      <c r="J18" s="20">
        <v>14716</v>
      </c>
      <c r="K18" s="40">
        <v>7174890</v>
      </c>
      <c r="L18" s="141">
        <f t="shared" si="0"/>
        <v>0.59748154580981327</v>
      </c>
      <c r="M18" s="20">
        <v>13996</v>
      </c>
      <c r="N18" s="45">
        <v>6514316</v>
      </c>
      <c r="O18" s="127">
        <f t="shared" si="1"/>
        <v>-4.8926338678988879E-2</v>
      </c>
      <c r="P18" s="20">
        <v>17523</v>
      </c>
      <c r="Q18" s="45">
        <v>8227126</v>
      </c>
      <c r="R18" s="127">
        <f t="shared" si="2"/>
        <v>0.25200057159188338</v>
      </c>
      <c r="S18" s="20">
        <v>19761</v>
      </c>
      <c r="T18" s="45">
        <v>7834516</v>
      </c>
      <c r="U18" s="127">
        <f t="shared" si="3"/>
        <v>0.12771785653141587</v>
      </c>
      <c r="V18" s="20">
        <v>21240</v>
      </c>
      <c r="W18" s="45">
        <v>14301504</v>
      </c>
      <c r="X18" s="127">
        <v>7.484439046606961E-2</v>
      </c>
      <c r="Y18" s="20">
        <v>17543</v>
      </c>
      <c r="Z18" s="45">
        <v>4760848.29</v>
      </c>
      <c r="AA18" s="150">
        <v>-0.17405838041431265</v>
      </c>
      <c r="AB18" s="20">
        <v>16302</v>
      </c>
      <c r="AC18" s="45">
        <v>5176106.72</v>
      </c>
      <c r="AD18" s="228">
        <v>-7.0740466282847914E-2</v>
      </c>
      <c r="AE18" s="236">
        <v>15334</v>
      </c>
      <c r="AF18" s="45">
        <v>4954848.5999999996</v>
      </c>
      <c r="AG18" s="76">
        <v>-5.9379217273954121E-2</v>
      </c>
      <c r="AH18" s="346">
        <v>14077</v>
      </c>
      <c r="AI18" s="45">
        <v>2997511.52</v>
      </c>
      <c r="AJ18" s="76">
        <v>-8.1974696752315168E-2</v>
      </c>
      <c r="AK18" s="272">
        <v>15365</v>
      </c>
      <c r="AL18" s="45">
        <v>3793670.84</v>
      </c>
      <c r="AM18" s="76">
        <v>9.1496767777225152E-2</v>
      </c>
      <c r="AN18" s="21">
        <v>14735</v>
      </c>
      <c r="AO18" s="345">
        <v>4509396.24</v>
      </c>
      <c r="AP18" s="159">
        <v>-4.1002277904327977E-2</v>
      </c>
      <c r="AQ18" s="262">
        <v>8349</v>
      </c>
      <c r="AR18" s="345">
        <v>4921849.68</v>
      </c>
      <c r="AS18" s="76">
        <v>-0.433</v>
      </c>
      <c r="AT18" s="262">
        <v>9291</v>
      </c>
      <c r="AU18" s="345">
        <v>2646019.4300000002</v>
      </c>
      <c r="AV18" s="76">
        <v>0.11282788357887163</v>
      </c>
      <c r="AW18" s="262">
        <v>9973</v>
      </c>
      <c r="AX18" s="345">
        <v>4007698.35</v>
      </c>
      <c r="AY18" s="76">
        <v>7.3404369820256221E-2</v>
      </c>
      <c r="AZ18" s="262">
        <f>'δικ κατά μήν και κοιν 2022-2023'!L17</f>
        <v>0</v>
      </c>
      <c r="BA18" s="345"/>
      <c r="BB18" s="76">
        <f t="shared" si="4"/>
        <v>-1</v>
      </c>
    </row>
    <row r="19" spans="1:54" ht="15" customHeight="1" thickBot="1" x14ac:dyDescent="0.25">
      <c r="A19" s="151" t="s">
        <v>29</v>
      </c>
      <c r="B19" s="14">
        <v>13093</v>
      </c>
      <c r="C19" s="152">
        <v>1935627</v>
      </c>
      <c r="D19" s="14">
        <v>12931</v>
      </c>
      <c r="E19" s="53">
        <v>1815997</v>
      </c>
      <c r="F19" s="14">
        <v>12041</v>
      </c>
      <c r="G19" s="152">
        <v>1472275</v>
      </c>
      <c r="H19" s="14">
        <v>12724</v>
      </c>
      <c r="I19" s="53">
        <v>3423575</v>
      </c>
      <c r="J19" s="14">
        <v>18370</v>
      </c>
      <c r="K19" s="53">
        <v>7432835</v>
      </c>
      <c r="L19" s="153">
        <f t="shared" si="0"/>
        <v>0.44372838729959141</v>
      </c>
      <c r="M19" s="14">
        <v>18115</v>
      </c>
      <c r="N19" s="49">
        <v>4825777</v>
      </c>
      <c r="O19" s="128">
        <f t="shared" si="1"/>
        <v>-1.3881328252585701E-2</v>
      </c>
      <c r="P19" s="14">
        <v>22051</v>
      </c>
      <c r="Q19" s="49">
        <v>6997865</v>
      </c>
      <c r="R19" s="128">
        <f t="shared" si="2"/>
        <v>0.21727849848192116</v>
      </c>
      <c r="S19" s="14">
        <v>24195</v>
      </c>
      <c r="T19" s="49">
        <v>6661968</v>
      </c>
      <c r="U19" s="128">
        <f t="shared" si="3"/>
        <v>9.7229150605414816E-2</v>
      </c>
      <c r="V19" s="14">
        <v>24855</v>
      </c>
      <c r="W19" s="49">
        <v>8462540.4199999999</v>
      </c>
      <c r="X19" s="128">
        <v>2.7278363298202102E-2</v>
      </c>
      <c r="Y19" s="14">
        <v>21335</v>
      </c>
      <c r="Z19" s="49">
        <v>5118992.74</v>
      </c>
      <c r="AA19" s="167">
        <v>-0.14162140414403546</v>
      </c>
      <c r="AB19" s="220">
        <v>20543</v>
      </c>
      <c r="AC19" s="49">
        <v>4820164.46</v>
      </c>
      <c r="AD19" s="231">
        <v>-3.7122099835950273E-2</v>
      </c>
      <c r="AE19" s="237">
        <v>20230</v>
      </c>
      <c r="AF19" s="49">
        <v>4347479.6900000004</v>
      </c>
      <c r="AG19" s="230">
        <v>-1.5236333544273006E-2</v>
      </c>
      <c r="AH19" s="347">
        <v>19166</v>
      </c>
      <c r="AI19" s="49">
        <v>3915249</v>
      </c>
      <c r="AJ19" s="230">
        <v>-5.2595155709342589E-2</v>
      </c>
      <c r="AK19" s="273">
        <v>20334</v>
      </c>
      <c r="AL19" s="49">
        <v>4803686.4800000004</v>
      </c>
      <c r="AM19" s="230">
        <v>6.0941250130439384E-2</v>
      </c>
      <c r="AN19" s="284">
        <v>19311</v>
      </c>
      <c r="AO19" s="345">
        <v>3089984.96</v>
      </c>
      <c r="AP19" s="159">
        <v>-5.0309825907347339E-2</v>
      </c>
      <c r="AQ19" s="262">
        <v>8752</v>
      </c>
      <c r="AR19" s="345">
        <v>5054876</v>
      </c>
      <c r="AS19" s="76">
        <v>-0.54700000000000004</v>
      </c>
      <c r="AT19" s="262">
        <v>13954</v>
      </c>
      <c r="AU19" s="345">
        <v>6770186.4500000002</v>
      </c>
      <c r="AV19" s="230">
        <v>0.59437842778793426</v>
      </c>
      <c r="AW19" s="262">
        <v>14472</v>
      </c>
      <c r="AX19" s="345">
        <v>4635710.2300000004</v>
      </c>
      <c r="AY19" s="230">
        <v>3.7121972194352981E-2</v>
      </c>
      <c r="AZ19" s="262">
        <f>'δικ κατά μήν και κοιν 2022-2023'!L18</f>
        <v>0</v>
      </c>
      <c r="BA19" s="345"/>
      <c r="BB19" s="76">
        <f t="shared" si="4"/>
        <v>-1</v>
      </c>
    </row>
    <row r="20" spans="1:54" ht="63" customHeight="1" thickBot="1" x14ac:dyDescent="0.25">
      <c r="A20" s="160" t="s">
        <v>52</v>
      </c>
      <c r="B20" s="168">
        <f>AVERAGE(B14:B19)</f>
        <v>9164.1666666666661</v>
      </c>
      <c r="C20" s="161">
        <f>SUM(C14:C19)</f>
        <v>12614056.35</v>
      </c>
      <c r="D20" s="169">
        <f>AVERAGE(D14:D19)</f>
        <v>9301</v>
      </c>
      <c r="E20" s="162">
        <f>SUM(E14:E19)</f>
        <v>13088453.789999999</v>
      </c>
      <c r="F20" s="168">
        <f>AVERAGE(F14:F19)</f>
        <v>8406.6666666666661</v>
      </c>
      <c r="G20" s="161">
        <f>SUM(G14:G19)</f>
        <v>11330465</v>
      </c>
      <c r="H20" s="145">
        <f>AVERAGE(H14:H19)</f>
        <v>8304.8333333333339</v>
      </c>
      <c r="I20" s="163">
        <f>SUM(I14:I19)</f>
        <v>19098924</v>
      </c>
      <c r="J20" s="145">
        <f>AVERAGE(J14:J19)</f>
        <v>13213</v>
      </c>
      <c r="K20" s="163">
        <f>SUM(K14:K19)</f>
        <v>36380572</v>
      </c>
      <c r="L20" s="164">
        <f t="shared" si="0"/>
        <v>0.59100122418671841</v>
      </c>
      <c r="M20" s="81">
        <f>AVERAGE(M14:M19)</f>
        <v>13050.833333333334</v>
      </c>
      <c r="N20" s="69">
        <f>SUM(N14:N19)</f>
        <v>32993558</v>
      </c>
      <c r="O20" s="165">
        <f t="shared" si="1"/>
        <v>-1.2273266227704971E-2</v>
      </c>
      <c r="P20" s="81">
        <f>AVERAGE(P14:P19)</f>
        <v>15788</v>
      </c>
      <c r="Q20" s="69">
        <f>SUM(Q14:Q19)</f>
        <v>40534210</v>
      </c>
      <c r="R20" s="166">
        <f t="shared" si="2"/>
        <v>0.2097311793627481</v>
      </c>
      <c r="S20" s="81">
        <f>AVERAGE(S14:S19)</f>
        <v>18147.166666666668</v>
      </c>
      <c r="T20" s="69">
        <f>SUM(T14:T19)</f>
        <v>49707888</v>
      </c>
      <c r="U20" s="166">
        <f t="shared" si="3"/>
        <v>0.14942783548686767</v>
      </c>
      <c r="V20" s="81">
        <f>AVERAGE(V14:V19)</f>
        <v>20298.166666666668</v>
      </c>
      <c r="W20" s="69">
        <f>SUM(W14:W19)</f>
        <v>63392789.539999999</v>
      </c>
      <c r="X20" s="165">
        <f>V20/S20-1</f>
        <v>0.1185309001405177</v>
      </c>
      <c r="Y20" s="81">
        <f>AVERAGE(Y14:Y19)</f>
        <v>14437.333333333334</v>
      </c>
      <c r="Z20" s="69">
        <v>36581716.109999999</v>
      </c>
      <c r="AA20" s="224">
        <f>(Y20/V20)-1</f>
        <v>-0.28873707806123705</v>
      </c>
      <c r="AB20" s="221">
        <v>13095.166666666666</v>
      </c>
      <c r="AC20" s="69">
        <v>32461897.300000001</v>
      </c>
      <c r="AD20" s="249">
        <v>-9.2964998152936906E-2</v>
      </c>
      <c r="AE20" s="234">
        <v>12343</v>
      </c>
      <c r="AF20" s="69">
        <v>28405591.629999999</v>
      </c>
      <c r="AG20" s="238">
        <v>-5.7438495119064292E-2</v>
      </c>
      <c r="AH20" s="234">
        <v>11229.166666666666</v>
      </c>
      <c r="AI20" s="342">
        <v>24548145.41</v>
      </c>
      <c r="AJ20" s="170">
        <v>-9.0240082097815311E-2</v>
      </c>
      <c r="AK20" s="234">
        <v>11714.333333333334</v>
      </c>
      <c r="AL20" s="342">
        <v>25348549.599999998</v>
      </c>
      <c r="AM20" s="170">
        <v>4.3205936920222676E-2</v>
      </c>
      <c r="AN20" s="234">
        <v>11555.166666666666</v>
      </c>
      <c r="AO20" s="342">
        <v>26649977.630000003</v>
      </c>
      <c r="AP20" s="170">
        <v>-1.3587343140881614E-2</v>
      </c>
      <c r="AQ20" s="81">
        <v>9963</v>
      </c>
      <c r="AR20" s="342">
        <v>35691493</v>
      </c>
      <c r="AS20" s="170">
        <v>-0.13800000000000001</v>
      </c>
      <c r="AT20" s="286">
        <v>8350.5</v>
      </c>
      <c r="AU20" s="69">
        <v>23269757.02</v>
      </c>
      <c r="AV20" s="123">
        <v>-0.16184884071062933</v>
      </c>
      <c r="AW20" s="286">
        <v>9232.5</v>
      </c>
      <c r="AX20" s="69">
        <v>25700190.500000004</v>
      </c>
      <c r="AY20" s="123"/>
      <c r="AZ20" s="286">
        <f>AVERAGE(AZ14:AZ19)</f>
        <v>3549.5</v>
      </c>
      <c r="BA20" s="69">
        <f>SUM(BA14:BA19)</f>
        <v>13300856.48</v>
      </c>
      <c r="BB20" s="76">
        <f t="shared" si="4"/>
        <v>-0.6155429190360141</v>
      </c>
    </row>
    <row r="21" spans="1:54" ht="46.5" customHeight="1" thickBot="1" x14ac:dyDescent="0.25">
      <c r="A21" s="160" t="s">
        <v>53</v>
      </c>
      <c r="B21" s="145">
        <f>AVERAGE(B13,B20)</f>
        <v>9992.5833333333321</v>
      </c>
      <c r="C21" s="171">
        <f>SUM(C13,C20)</f>
        <v>31920479.350000001</v>
      </c>
      <c r="D21" s="145">
        <f>AVERAGE(D13,D20)</f>
        <v>10141.333333333332</v>
      </c>
      <c r="E21" s="172">
        <f>SUM(E13,E20)</f>
        <v>33553246.43</v>
      </c>
      <c r="F21" s="145">
        <f>AVERAGE(F13,F20)</f>
        <v>9405.8333333333321</v>
      </c>
      <c r="G21" s="171">
        <f>SUM(G13,G20)</f>
        <v>32163012</v>
      </c>
      <c r="H21" s="145">
        <f>AVERAGE(H7:H12,H14:H19)</f>
        <v>8909.4166666666661</v>
      </c>
      <c r="I21" s="173">
        <f>SUM(I13,I20)</f>
        <v>53411625.960000001</v>
      </c>
      <c r="J21" s="145">
        <f>AVERAGE(J7:J12,J14:J19)</f>
        <v>12968.25</v>
      </c>
      <c r="K21" s="173">
        <f>SUM(K13,K20)</f>
        <v>77912833</v>
      </c>
      <c r="L21" s="164">
        <f t="shared" si="0"/>
        <v>0.45556667570828635</v>
      </c>
      <c r="M21" s="81">
        <f>AVERAGE(M7:M12,M14:M19)</f>
        <v>14168.666666666666</v>
      </c>
      <c r="N21" s="69">
        <f>SUM(N13,N20)</f>
        <v>85809196</v>
      </c>
      <c r="O21" s="165">
        <f t="shared" si="1"/>
        <v>9.2565817798597738E-2</v>
      </c>
      <c r="P21" s="81">
        <f>AVERAGE(P7:P12,P14:P19)</f>
        <v>16102.5</v>
      </c>
      <c r="Q21" s="69">
        <f>SUM(Q13,Q20)</f>
        <v>98390894</v>
      </c>
      <c r="R21" s="166">
        <f t="shared" si="2"/>
        <v>0.13648661365454284</v>
      </c>
      <c r="S21" s="81">
        <f>AVERAGE(S7:S12,S14:S19)</f>
        <v>19393.416666666668</v>
      </c>
      <c r="T21" s="69">
        <f>SUM(T13,T20)</f>
        <v>124468628</v>
      </c>
      <c r="U21" s="166">
        <f t="shared" si="3"/>
        <v>0.20437302696268711</v>
      </c>
      <c r="V21" s="174">
        <f>AVERAGE(V7:V12,V14:V19)</f>
        <v>21660.166666666668</v>
      </c>
      <c r="W21" s="69">
        <f>SUM(W13,W20)</f>
        <v>149903328.53999999</v>
      </c>
      <c r="X21" s="166">
        <f>V21/S21-1</f>
        <v>0.11688244722221031</v>
      </c>
      <c r="Y21" s="174">
        <f>AVERAGE(Y7:Y12,Y14:Y19)</f>
        <v>16563.5</v>
      </c>
      <c r="Z21" s="69">
        <v>116613815.73</v>
      </c>
      <c r="AA21" s="223">
        <f>(Y21/V21)-1</f>
        <v>-0.23530135963866083</v>
      </c>
      <c r="AB21" s="174">
        <v>14966.5</v>
      </c>
      <c r="AC21" s="69">
        <v>97278944.120000005</v>
      </c>
      <c r="AD21" s="250">
        <v>-9.6416820116521307E-2</v>
      </c>
      <c r="AE21" s="235">
        <v>13702.75</v>
      </c>
      <c r="AF21" s="69">
        <v>85249189.440000013</v>
      </c>
      <c r="AG21" s="251">
        <v>-8.4438579494203747E-2</v>
      </c>
      <c r="AH21" s="234">
        <v>12981.333333333332</v>
      </c>
      <c r="AI21" s="342">
        <v>79862813.400000006</v>
      </c>
      <c r="AJ21" s="348">
        <v>-5.2647582906107715E-2</v>
      </c>
      <c r="AK21" s="349">
        <v>12656.916666666668</v>
      </c>
      <c r="AL21" s="342">
        <v>75692575.959999993</v>
      </c>
      <c r="AM21" s="348">
        <v>-2.4991012736236495E-2</v>
      </c>
      <c r="AN21" s="349">
        <v>13346.083333333332</v>
      </c>
      <c r="AO21" s="342">
        <v>82886869.120000005</v>
      </c>
      <c r="AP21" s="170">
        <v>5.4449806759149899E-2</v>
      </c>
      <c r="AQ21" s="286">
        <v>13832</v>
      </c>
      <c r="AR21" s="342">
        <v>95960669</v>
      </c>
      <c r="AS21" s="170">
        <v>3.5999999999999997E-2</v>
      </c>
      <c r="AT21" s="286">
        <v>8155.25</v>
      </c>
      <c r="AU21" s="342">
        <v>53242168.549999997</v>
      </c>
      <c r="AV21" s="348">
        <v>-0.41040702718334299</v>
      </c>
      <c r="AW21" s="286">
        <v>10170.333333333334</v>
      </c>
      <c r="AX21" s="342">
        <v>72015525.439999998</v>
      </c>
      <c r="AY21" s="348"/>
      <c r="AZ21" s="286">
        <f>AVERAGE(AZ7:AZ12,AZ14:AZ19)</f>
        <v>7149.583333333333</v>
      </c>
      <c r="BA21" s="342">
        <f>SUM(BA13,BA20)</f>
        <v>57327745.280000001</v>
      </c>
      <c r="BB21" s="76">
        <f>AZ21/AW21-1</f>
        <v>-0.297015830356265</v>
      </c>
    </row>
    <row r="22" spans="1:54" ht="32.25" customHeight="1" thickBot="1" x14ac:dyDescent="0.25">
      <c r="A22" s="175" t="s">
        <v>56</v>
      </c>
      <c r="B22" s="176"/>
      <c r="C22" s="176"/>
      <c r="D22" s="176"/>
      <c r="E22" s="176"/>
      <c r="F22" s="176"/>
      <c r="G22" s="177">
        <v>54812341</v>
      </c>
      <c r="H22" s="178"/>
      <c r="I22" s="173">
        <v>54291437</v>
      </c>
      <c r="J22" s="178"/>
      <c r="K22" s="173">
        <v>77869786</v>
      </c>
      <c r="L22" s="179"/>
      <c r="M22" s="180"/>
      <c r="N22" s="69">
        <v>85809195</v>
      </c>
      <c r="O22" s="181"/>
      <c r="P22" s="81"/>
      <c r="Q22" s="69">
        <v>98390894</v>
      </c>
      <c r="R22" s="166"/>
      <c r="S22" s="81"/>
      <c r="T22" s="69">
        <v>124468629</v>
      </c>
      <c r="U22" s="166"/>
      <c r="V22" s="174"/>
      <c r="W22" s="69">
        <v>150239188</v>
      </c>
      <c r="X22" s="166"/>
      <c r="Y22" s="174"/>
      <c r="Z22" s="69">
        <v>117040680</v>
      </c>
      <c r="AA22" s="166"/>
      <c r="AB22" s="174"/>
      <c r="AC22" s="69">
        <v>97619229</v>
      </c>
      <c r="AD22" s="233"/>
      <c r="AE22" s="174"/>
      <c r="AF22" s="69">
        <v>85901796.439999998</v>
      </c>
      <c r="AG22" s="123"/>
      <c r="AH22" s="234"/>
      <c r="AI22" s="342">
        <v>81444713.709999993</v>
      </c>
      <c r="AJ22" s="123"/>
      <c r="AK22" s="274"/>
      <c r="AL22" s="342">
        <v>76242272</v>
      </c>
      <c r="AM22" s="123"/>
      <c r="AN22" s="285"/>
      <c r="AO22" s="342">
        <v>83575236</v>
      </c>
      <c r="AP22" s="123"/>
      <c r="AQ22" s="234"/>
      <c r="AR22" s="342">
        <v>109993121.71999998</v>
      </c>
      <c r="AS22" s="123"/>
      <c r="AT22" s="234"/>
      <c r="AU22" s="69">
        <v>54224579.609999999</v>
      </c>
      <c r="AV22" s="123"/>
      <c r="AW22" s="234"/>
      <c r="AX22" s="69">
        <v>72557908</v>
      </c>
      <c r="AY22" s="123"/>
      <c r="AZ22" s="234"/>
      <c r="BA22" s="69"/>
      <c r="BB22" s="375"/>
    </row>
    <row r="23" spans="1:54" ht="10.5" customHeight="1" x14ac:dyDescent="0.2">
      <c r="A23" s="37"/>
      <c r="B23" s="38"/>
      <c r="C23" s="38"/>
      <c r="D23" s="38"/>
      <c r="E23" s="38"/>
      <c r="F23" s="38"/>
      <c r="G23" s="38"/>
      <c r="H23" s="34"/>
      <c r="I23" s="35"/>
      <c r="J23" s="34"/>
      <c r="K23" s="35"/>
      <c r="L23" s="31"/>
      <c r="M23" s="31"/>
      <c r="N23" s="36"/>
      <c r="Q23" s="39"/>
    </row>
    <row r="24" spans="1:54" x14ac:dyDescent="0.2">
      <c r="A24" s="441" t="s">
        <v>55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  <c r="AR24" s="441"/>
      <c r="AS24" s="441"/>
      <c r="AT24" s="441"/>
      <c r="AU24" s="441"/>
      <c r="AV24" s="441"/>
      <c r="AW24" s="367"/>
      <c r="AX24" s="367"/>
      <c r="AY24" s="367"/>
    </row>
    <row r="25" spans="1:54" x14ac:dyDescent="0.2">
      <c r="A25" s="442" t="s">
        <v>122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368"/>
      <c r="AX25" s="368"/>
      <c r="AY25" s="368"/>
    </row>
    <row r="26" spans="1:54" x14ac:dyDescent="0.2">
      <c r="A26" s="443" t="s">
        <v>54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33"/>
      <c r="AX26" s="33"/>
      <c r="AY26" s="33"/>
    </row>
    <row r="27" spans="1:54" ht="41.25" customHeight="1" x14ac:dyDescent="0.2">
      <c r="A27" s="444" t="s">
        <v>126</v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31"/>
      <c r="AX27" s="31"/>
      <c r="AY27" s="31"/>
    </row>
    <row r="28" spans="1:54" x14ac:dyDescent="0.2">
      <c r="A28" s="23"/>
      <c r="B28" s="22"/>
      <c r="C28" s="22"/>
      <c r="D28" s="22"/>
      <c r="E28" s="22"/>
      <c r="F28" s="407"/>
      <c r="G28" s="407"/>
      <c r="H28" s="27"/>
      <c r="N28" s="25"/>
      <c r="O28" s="25"/>
      <c r="P28" s="25"/>
      <c r="AI28" s="124"/>
    </row>
    <row r="29" spans="1:54" ht="12.75" customHeight="1" x14ac:dyDescent="0.2">
      <c r="A29" s="22" t="s">
        <v>143</v>
      </c>
      <c r="B29" s="22"/>
      <c r="C29" s="22"/>
      <c r="D29" s="22"/>
      <c r="E29" s="22"/>
      <c r="F29" s="25"/>
      <c r="G29" s="25"/>
      <c r="H29" s="26"/>
      <c r="I29" s="22"/>
      <c r="J29" s="23"/>
      <c r="K29" s="25"/>
      <c r="L29" s="25"/>
      <c r="M29" s="25"/>
      <c r="N29" s="25"/>
      <c r="O29" s="32"/>
      <c r="P29" s="25"/>
      <c r="Q29" s="22"/>
      <c r="R29" s="22"/>
      <c r="S29" s="22"/>
      <c r="T29" s="22"/>
      <c r="U29" s="25"/>
      <c r="V29" s="25"/>
      <c r="W29" s="22"/>
      <c r="X29" s="22"/>
      <c r="Y29" s="22"/>
      <c r="Z29" s="25"/>
      <c r="AA29" s="22"/>
      <c r="AE29" s="22"/>
      <c r="AF29" s="22"/>
      <c r="AG29" s="22"/>
      <c r="AH29" s="22"/>
      <c r="AJ29" s="22"/>
    </row>
    <row r="30" spans="1:54" x14ac:dyDescent="0.2">
      <c r="A30" s="23">
        <f>'δικ κατά μήν και κοιν 2022-2023'!A26</f>
        <v>45253</v>
      </c>
      <c r="B30" s="22"/>
      <c r="C30" s="22"/>
      <c r="D30" s="22"/>
      <c r="E30" s="22"/>
      <c r="F30" s="407"/>
      <c r="G30" s="407"/>
      <c r="H30" s="27"/>
      <c r="I30" s="22"/>
      <c r="J30" s="22"/>
      <c r="K30" s="22"/>
      <c r="L30" s="22"/>
      <c r="M30" s="22"/>
      <c r="N30" s="25"/>
      <c r="O30" s="25"/>
      <c r="P30" s="25"/>
      <c r="Q30" s="22"/>
      <c r="R30" s="22"/>
      <c r="S30" s="22"/>
      <c r="T30" s="22"/>
      <c r="U30" s="25"/>
      <c r="V30" s="25"/>
      <c r="W30" s="22"/>
      <c r="X30" s="22"/>
      <c r="Y30" s="22"/>
      <c r="Z30" s="25"/>
      <c r="AA30" s="22"/>
      <c r="AE30" s="22"/>
      <c r="AF30" s="22"/>
      <c r="AG30" s="22"/>
      <c r="AJ30" s="22"/>
      <c r="AV30" s="407" t="s">
        <v>12</v>
      </c>
      <c r="AW30" s="407"/>
      <c r="AX30" s="407"/>
      <c r="AY30" s="407"/>
      <c r="AZ30" s="407"/>
      <c r="BA30" s="407"/>
      <c r="BB30" s="407"/>
    </row>
    <row r="31" spans="1:54" x14ac:dyDescent="0.2">
      <c r="A31" s="23"/>
      <c r="B31" s="22"/>
      <c r="C31" s="22"/>
      <c r="D31" s="22"/>
      <c r="E31" s="22"/>
      <c r="F31" s="407"/>
      <c r="G31" s="407"/>
      <c r="H31" s="27"/>
      <c r="I31" s="22"/>
      <c r="J31" s="22"/>
      <c r="K31" s="22"/>
      <c r="L31" s="22"/>
      <c r="M31" s="22"/>
      <c r="N31" s="25"/>
      <c r="O31" s="25"/>
      <c r="P31" s="25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I31" s="124"/>
      <c r="AV31" s="407" t="s">
        <v>11</v>
      </c>
      <c r="AW31" s="407"/>
      <c r="AX31" s="407"/>
      <c r="AY31" s="407"/>
      <c r="AZ31" s="407"/>
      <c r="BA31" s="407"/>
      <c r="BB31" s="407"/>
    </row>
    <row r="35" spans="1:1" x14ac:dyDescent="0.2">
      <c r="A35" s="15"/>
    </row>
    <row r="38" spans="1:1" ht="8.25" customHeight="1" x14ac:dyDescent="0.2"/>
    <row r="39" spans="1:1" hidden="1" x14ac:dyDescent="0.2"/>
    <row r="40" spans="1:1" hidden="1" x14ac:dyDescent="0.2"/>
    <row r="41" spans="1:1" hidden="1" x14ac:dyDescent="0.2"/>
    <row r="42" spans="1:1" hidden="1" x14ac:dyDescent="0.2"/>
    <row r="43" spans="1:1" hidden="1" x14ac:dyDescent="0.2"/>
    <row r="44" spans="1:1" hidden="1" x14ac:dyDescent="0.2"/>
    <row r="45" spans="1:1" hidden="1" x14ac:dyDescent="0.2"/>
    <row r="46" spans="1:1" hidden="1" x14ac:dyDescent="0.2"/>
    <row r="47" spans="1:1" hidden="1" x14ac:dyDescent="0.2"/>
    <row r="48" spans="1: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</sheetData>
  <mergeCells count="73">
    <mergeCell ref="AW4:AX4"/>
    <mergeCell ref="AY4:AY6"/>
    <mergeCell ref="AW5:AW6"/>
    <mergeCell ref="AX5:AX6"/>
    <mergeCell ref="AV30:BB30"/>
    <mergeCell ref="AV31:BB31"/>
    <mergeCell ref="AZ4:BA4"/>
    <mergeCell ref="BB4:BB6"/>
    <mergeCell ref="AZ5:AZ6"/>
    <mergeCell ref="BA5:BA6"/>
    <mergeCell ref="A24:AV24"/>
    <mergeCell ref="A25:AV25"/>
    <mergeCell ref="A26:AV26"/>
    <mergeCell ref="A27:AV27"/>
    <mergeCell ref="AT4:AU4"/>
    <mergeCell ref="AV4:AV6"/>
    <mergeCell ref="AT5:AT6"/>
    <mergeCell ref="AU5:AU6"/>
    <mergeCell ref="M4:N4"/>
    <mergeCell ref="S5:S6"/>
    <mergeCell ref="AA4:AA6"/>
    <mergeCell ref="AB5:AB6"/>
    <mergeCell ref="AE4:AF4"/>
    <mergeCell ref="AG4:AG6"/>
    <mergeCell ref="AB4:AC4"/>
    <mergeCell ref="AD4:AD6"/>
    <mergeCell ref="AC5:AC6"/>
    <mergeCell ref="A2:AM2"/>
    <mergeCell ref="AK4:AL4"/>
    <mergeCell ref="AF5:AF6"/>
    <mergeCell ref="B4:C4"/>
    <mergeCell ref="D4:E4"/>
    <mergeCell ref="P4:Q4"/>
    <mergeCell ref="T5:T6"/>
    <mergeCell ref="R4:R6"/>
    <mergeCell ref="H4:I4"/>
    <mergeCell ref="N5:N6"/>
    <mergeCell ref="J4:K4"/>
    <mergeCell ref="U4:U6"/>
    <mergeCell ref="V4:W4"/>
    <mergeCell ref="X4:X6"/>
    <mergeCell ref="W5:W6"/>
    <mergeCell ref="A4:A6"/>
    <mergeCell ref="F31:G31"/>
    <mergeCell ref="Q5:Q6"/>
    <mergeCell ref="F28:G28"/>
    <mergeCell ref="F30:G30"/>
    <mergeCell ref="Z5:Z6"/>
    <mergeCell ref="I5:I6"/>
    <mergeCell ref="L4:L6"/>
    <mergeCell ref="S4:T4"/>
    <mergeCell ref="K5:K6"/>
    <mergeCell ref="F4:G4"/>
    <mergeCell ref="O4:O6"/>
    <mergeCell ref="V5:V6"/>
    <mergeCell ref="Y5:Y6"/>
    <mergeCell ref="Y4:Z4"/>
    <mergeCell ref="AQ4:AR4"/>
    <mergeCell ref="AS4:AS6"/>
    <mergeCell ref="AQ5:AQ6"/>
    <mergeCell ref="AR5:AR6"/>
    <mergeCell ref="AE5:AE6"/>
    <mergeCell ref="AH5:AH6"/>
    <mergeCell ref="AH4:AI4"/>
    <mergeCell ref="AJ4:AJ6"/>
    <mergeCell ref="AL5:AL6"/>
    <mergeCell ref="AI5:AI6"/>
    <mergeCell ref="AK5:AK6"/>
    <mergeCell ref="AN4:AO4"/>
    <mergeCell ref="AP4:AP6"/>
    <mergeCell ref="AN5:AN6"/>
    <mergeCell ref="AO5:AO6"/>
    <mergeCell ref="AM4:AM6"/>
  </mergeCells>
  <phoneticPr fontId="0" type="noConversion"/>
  <pageMargins left="0" right="0.25" top="0.75" bottom="0.75" header="0.3" footer="0.3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zoomScale="90" zoomScaleNormal="90" zoomScaleSheetLayoutView="90" workbookViewId="0">
      <selection activeCell="I9" sqref="I9"/>
    </sheetView>
  </sheetViews>
  <sheetFormatPr defaultRowHeight="12.75" x14ac:dyDescent="0.2"/>
  <cols>
    <col min="1" max="1" width="5.5703125" customWidth="1"/>
    <col min="2" max="2" width="58.7109375" customWidth="1"/>
    <col min="3" max="3" width="15.5703125" customWidth="1"/>
    <col min="4" max="4" width="12.7109375" customWidth="1"/>
    <col min="5" max="5" width="15.7109375" customWidth="1"/>
    <col min="6" max="6" width="13.7109375" customWidth="1"/>
    <col min="7" max="7" width="11" customWidth="1"/>
    <col min="9" max="9" width="10.5703125" bestFit="1" customWidth="1"/>
  </cols>
  <sheetData>
    <row r="1" spans="1:7" ht="19.5" customHeight="1" x14ac:dyDescent="0.2">
      <c r="A1" s="70" t="s">
        <v>102</v>
      </c>
      <c r="B1" s="70"/>
    </row>
    <row r="2" spans="1:7" ht="28.5" customHeight="1" x14ac:dyDescent="0.2">
      <c r="A2" s="446" t="s">
        <v>144</v>
      </c>
      <c r="B2" s="446"/>
      <c r="C2" s="446"/>
      <c r="D2" s="446"/>
      <c r="E2" s="446"/>
      <c r="F2" s="446"/>
      <c r="G2" s="446"/>
    </row>
    <row r="3" spans="1:7" ht="6" customHeight="1" thickBot="1" x14ac:dyDescent="0.3">
      <c r="A3" s="445"/>
      <c r="B3" s="445"/>
      <c r="C3" s="445"/>
    </row>
    <row r="4" spans="1:7" ht="15.75" customHeight="1" x14ac:dyDescent="0.2">
      <c r="A4" s="186"/>
      <c r="B4" s="187"/>
      <c r="C4" s="448" t="s">
        <v>59</v>
      </c>
      <c r="D4" s="448"/>
      <c r="E4" s="448"/>
      <c r="F4" s="448"/>
      <c r="G4" s="449"/>
    </row>
    <row r="5" spans="1:7" ht="17.25" customHeight="1" x14ac:dyDescent="0.2">
      <c r="A5" s="188" t="s">
        <v>60</v>
      </c>
      <c r="B5" s="189" t="s">
        <v>61</v>
      </c>
      <c r="C5" s="451" t="s">
        <v>62</v>
      </c>
      <c r="D5" s="451"/>
      <c r="E5" s="377" t="s">
        <v>155</v>
      </c>
      <c r="F5" s="452" t="s">
        <v>6</v>
      </c>
      <c r="G5" s="447" t="s">
        <v>109</v>
      </c>
    </row>
    <row r="6" spans="1:7" ht="27" customHeight="1" x14ac:dyDescent="0.2">
      <c r="A6" s="139"/>
      <c r="B6" s="140"/>
      <c r="C6" s="136" t="s">
        <v>63</v>
      </c>
      <c r="D6" s="135" t="s">
        <v>64</v>
      </c>
      <c r="E6" s="135"/>
      <c r="F6" s="452"/>
      <c r="G6" s="447"/>
    </row>
    <row r="7" spans="1:7" ht="15" customHeight="1" x14ac:dyDescent="0.2">
      <c r="A7" s="190">
        <v>1</v>
      </c>
      <c r="B7" s="191" t="s">
        <v>66</v>
      </c>
      <c r="C7" s="182">
        <v>0</v>
      </c>
      <c r="D7" s="45">
        <v>0</v>
      </c>
      <c r="E7" s="46">
        <v>67</v>
      </c>
      <c r="F7" s="45">
        <f t="shared" ref="F7:F29" si="0">C7+D7+E7</f>
        <v>67</v>
      </c>
      <c r="G7" s="82">
        <f>F7/F30</f>
        <v>2.9791018230324591E-3</v>
      </c>
    </row>
    <row r="8" spans="1:7" ht="15" customHeight="1" x14ac:dyDescent="0.2">
      <c r="A8" s="190">
        <v>2</v>
      </c>
      <c r="B8" s="191" t="s">
        <v>67</v>
      </c>
      <c r="C8" s="182">
        <v>0</v>
      </c>
      <c r="D8" s="45">
        <v>0</v>
      </c>
      <c r="E8" s="46">
        <v>12</v>
      </c>
      <c r="F8" s="45">
        <f t="shared" si="0"/>
        <v>12</v>
      </c>
      <c r="G8" s="82">
        <f>F8/F30</f>
        <v>5.3357047576700753E-4</v>
      </c>
    </row>
    <row r="9" spans="1:7" ht="15" customHeight="1" x14ac:dyDescent="0.2">
      <c r="A9" s="190">
        <v>3</v>
      </c>
      <c r="B9" s="191" t="s">
        <v>68</v>
      </c>
      <c r="C9" s="182">
        <v>16</v>
      </c>
      <c r="D9" s="45">
        <v>0</v>
      </c>
      <c r="E9" s="46">
        <v>671</v>
      </c>
      <c r="F9" s="45">
        <f t="shared" si="0"/>
        <v>687</v>
      </c>
      <c r="G9" s="82">
        <f>F9/F30</f>
        <v>3.0546909737661183E-2</v>
      </c>
    </row>
    <row r="10" spans="1:7" ht="25.5" x14ac:dyDescent="0.2">
      <c r="A10" s="190">
        <v>4</v>
      </c>
      <c r="B10" s="191" t="s">
        <v>69</v>
      </c>
      <c r="C10" s="183">
        <v>0</v>
      </c>
      <c r="D10" s="48">
        <v>0</v>
      </c>
      <c r="E10" s="41">
        <v>12</v>
      </c>
      <c r="F10" s="45">
        <f t="shared" si="0"/>
        <v>12</v>
      </c>
      <c r="G10" s="82">
        <f>F10/F30</f>
        <v>5.3357047576700753E-4</v>
      </c>
    </row>
    <row r="11" spans="1:7" ht="26.25" customHeight="1" x14ac:dyDescent="0.2">
      <c r="A11" s="190">
        <v>5</v>
      </c>
      <c r="B11" s="191" t="s">
        <v>70</v>
      </c>
      <c r="C11" s="183">
        <v>0</v>
      </c>
      <c r="D11" s="45">
        <v>0</v>
      </c>
      <c r="E11" s="46">
        <v>19</v>
      </c>
      <c r="F11" s="45">
        <f t="shared" si="0"/>
        <v>19</v>
      </c>
      <c r="G11" s="82">
        <f>F11/F30</f>
        <v>8.4481991996442865E-4</v>
      </c>
    </row>
    <row r="12" spans="1:7" ht="15.75" customHeight="1" x14ac:dyDescent="0.2">
      <c r="A12" s="190">
        <v>6</v>
      </c>
      <c r="B12" s="191" t="s">
        <v>71</v>
      </c>
      <c r="C12" s="183">
        <v>0</v>
      </c>
      <c r="D12" s="40">
        <v>1</v>
      </c>
      <c r="E12" s="41">
        <v>719</v>
      </c>
      <c r="F12" s="45">
        <f t="shared" si="0"/>
        <v>720</v>
      </c>
      <c r="G12" s="82">
        <f>F12/F30</f>
        <v>3.2014228546020457E-2</v>
      </c>
    </row>
    <row r="13" spans="1:7" ht="27.75" customHeight="1" x14ac:dyDescent="0.2">
      <c r="A13" s="190">
        <v>7</v>
      </c>
      <c r="B13" s="191" t="s">
        <v>72</v>
      </c>
      <c r="C13" s="183">
        <v>0</v>
      </c>
      <c r="D13" s="40">
        <v>263</v>
      </c>
      <c r="E13" s="41">
        <v>1985</v>
      </c>
      <c r="F13" s="45">
        <f t="shared" si="0"/>
        <v>2248</v>
      </c>
      <c r="G13" s="82">
        <f>F13/F30</f>
        <v>9.9955535793686087E-2</v>
      </c>
    </row>
    <row r="14" spans="1:7" ht="15" customHeight="1" x14ac:dyDescent="0.2">
      <c r="A14" s="190">
        <v>8</v>
      </c>
      <c r="B14" s="191" t="s">
        <v>73</v>
      </c>
      <c r="C14" s="183">
        <v>0</v>
      </c>
      <c r="D14" s="40">
        <v>71</v>
      </c>
      <c r="E14" s="41">
        <v>653</v>
      </c>
      <c r="F14" s="45">
        <f t="shared" si="0"/>
        <v>724</v>
      </c>
      <c r="G14" s="82">
        <f>F14/F30</f>
        <v>3.2192085371276123E-2</v>
      </c>
    </row>
    <row r="15" spans="1:7" ht="25.5" x14ac:dyDescent="0.2">
      <c r="A15" s="190">
        <v>9</v>
      </c>
      <c r="B15" s="191" t="s">
        <v>74</v>
      </c>
      <c r="C15" s="183">
        <v>0</v>
      </c>
      <c r="D15" s="45">
        <v>6508</v>
      </c>
      <c r="E15" s="46">
        <v>5110</v>
      </c>
      <c r="F15" s="45">
        <f t="shared" si="0"/>
        <v>11618</v>
      </c>
      <c r="G15" s="82">
        <f>F15/F30</f>
        <v>0.51658514895509111</v>
      </c>
    </row>
    <row r="16" spans="1:7" ht="15" customHeight="1" x14ac:dyDescent="0.2">
      <c r="A16" s="190">
        <v>10</v>
      </c>
      <c r="B16" s="191" t="s">
        <v>75</v>
      </c>
      <c r="C16" s="183">
        <v>0</v>
      </c>
      <c r="D16" s="45">
        <v>0</v>
      </c>
      <c r="E16" s="46">
        <v>360</v>
      </c>
      <c r="F16" s="45">
        <f t="shared" si="0"/>
        <v>360</v>
      </c>
      <c r="G16" s="82">
        <f>F16/F30</f>
        <v>1.6007114273010228E-2</v>
      </c>
    </row>
    <row r="17" spans="1:9" ht="15" customHeight="1" x14ac:dyDescent="0.2">
      <c r="A17" s="190">
        <v>11</v>
      </c>
      <c r="B17" s="191" t="s">
        <v>76</v>
      </c>
      <c r="C17" s="183">
        <v>0</v>
      </c>
      <c r="D17" s="45">
        <v>0</v>
      </c>
      <c r="E17" s="41">
        <v>1361</v>
      </c>
      <c r="F17" s="45">
        <f t="shared" si="0"/>
        <v>1361</v>
      </c>
      <c r="G17" s="82">
        <f>F17/F30</f>
        <v>6.0515784793241441E-2</v>
      </c>
    </row>
    <row r="18" spans="1:9" ht="15" customHeight="1" x14ac:dyDescent="0.2">
      <c r="A18" s="190">
        <v>12</v>
      </c>
      <c r="B18" s="191" t="s">
        <v>77</v>
      </c>
      <c r="C18" s="183">
        <v>0</v>
      </c>
      <c r="D18" s="45">
        <v>0</v>
      </c>
      <c r="E18" s="46">
        <v>125</v>
      </c>
      <c r="F18" s="45">
        <f t="shared" si="0"/>
        <v>125</v>
      </c>
      <c r="G18" s="82">
        <f>F18/F30</f>
        <v>5.5580257892396618E-3</v>
      </c>
      <c r="I18" s="124"/>
    </row>
    <row r="19" spans="1:9" ht="15" customHeight="1" x14ac:dyDescent="0.2">
      <c r="A19" s="190">
        <v>13</v>
      </c>
      <c r="B19" s="191" t="s">
        <v>78</v>
      </c>
      <c r="C19" s="183">
        <v>0</v>
      </c>
      <c r="D19" s="45">
        <v>0</v>
      </c>
      <c r="E19" s="46">
        <v>761</v>
      </c>
      <c r="F19" s="45">
        <f t="shared" si="0"/>
        <v>761</v>
      </c>
      <c r="G19" s="82">
        <f>F19/F30</f>
        <v>3.383726100489106E-2</v>
      </c>
    </row>
    <row r="20" spans="1:9" ht="15" customHeight="1" x14ac:dyDescent="0.2">
      <c r="A20" s="190">
        <v>14</v>
      </c>
      <c r="B20" s="191" t="s">
        <v>79</v>
      </c>
      <c r="C20" s="183">
        <v>0</v>
      </c>
      <c r="D20" s="45">
        <v>69</v>
      </c>
      <c r="E20" s="46">
        <v>660</v>
      </c>
      <c r="F20" s="45">
        <f t="shared" si="0"/>
        <v>729</v>
      </c>
      <c r="G20" s="82">
        <f>F20/F30</f>
        <v>3.2414406402845708E-2</v>
      </c>
    </row>
    <row r="21" spans="1:9" ht="15" customHeight="1" x14ac:dyDescent="0.2">
      <c r="A21" s="192">
        <v>15</v>
      </c>
      <c r="B21" s="191" t="s">
        <v>80</v>
      </c>
      <c r="C21" s="183">
        <v>0</v>
      </c>
      <c r="D21" s="45">
        <v>0</v>
      </c>
      <c r="E21" s="46">
        <v>650</v>
      </c>
      <c r="F21" s="45">
        <f t="shared" si="0"/>
        <v>650</v>
      </c>
      <c r="G21" s="82">
        <f>F21/F30</f>
        <v>2.8901734104046242E-2</v>
      </c>
    </row>
    <row r="22" spans="1:9" ht="15" customHeight="1" x14ac:dyDescent="0.2">
      <c r="A22" s="190">
        <v>16</v>
      </c>
      <c r="B22" s="191" t="s">
        <v>81</v>
      </c>
      <c r="C22" s="183">
        <v>0</v>
      </c>
      <c r="D22" s="45">
        <v>11</v>
      </c>
      <c r="E22" s="46">
        <v>320</v>
      </c>
      <c r="F22" s="45">
        <f t="shared" si="0"/>
        <v>331</v>
      </c>
      <c r="G22" s="82">
        <f>F22/F30</f>
        <v>1.4717652289906626E-2</v>
      </c>
    </row>
    <row r="23" spans="1:9" ht="27" customHeight="1" x14ac:dyDescent="0.2">
      <c r="A23" s="192">
        <v>17</v>
      </c>
      <c r="B23" s="191" t="s">
        <v>82</v>
      </c>
      <c r="C23" s="183">
        <v>0</v>
      </c>
      <c r="D23" s="45">
        <v>0</v>
      </c>
      <c r="E23" s="46">
        <v>322</v>
      </c>
      <c r="F23" s="45">
        <f t="shared" si="0"/>
        <v>322</v>
      </c>
      <c r="G23" s="82">
        <f>F23/F30</f>
        <v>1.431747443308137E-2</v>
      </c>
    </row>
    <row r="24" spans="1:9" ht="15" customHeight="1" x14ac:dyDescent="0.2">
      <c r="A24" s="190">
        <v>18</v>
      </c>
      <c r="B24" s="191" t="s">
        <v>83</v>
      </c>
      <c r="C24" s="183">
        <v>0</v>
      </c>
      <c r="D24" s="45">
        <v>73</v>
      </c>
      <c r="E24" s="46">
        <v>302</v>
      </c>
      <c r="F24" s="45">
        <f t="shared" si="0"/>
        <v>375</v>
      </c>
      <c r="G24" s="82">
        <f>F24/F30</f>
        <v>1.6674077367718986E-2</v>
      </c>
    </row>
    <row r="25" spans="1:9" ht="15" customHeight="1" x14ac:dyDescent="0.2">
      <c r="A25" s="190">
        <v>19</v>
      </c>
      <c r="B25" s="191" t="s">
        <v>84</v>
      </c>
      <c r="C25" s="183">
        <v>0</v>
      </c>
      <c r="D25" s="45">
        <v>30</v>
      </c>
      <c r="E25" s="46">
        <v>305</v>
      </c>
      <c r="F25" s="45">
        <f t="shared" si="0"/>
        <v>335</v>
      </c>
      <c r="G25" s="82">
        <f>F25/F30</f>
        <v>1.4895509115162294E-2</v>
      </c>
    </row>
    <row r="26" spans="1:9" ht="36.75" customHeight="1" x14ac:dyDescent="0.2">
      <c r="A26" s="192">
        <v>20</v>
      </c>
      <c r="B26" s="191" t="s">
        <v>85</v>
      </c>
      <c r="C26" s="183">
        <v>0</v>
      </c>
      <c r="D26" s="45">
        <v>0</v>
      </c>
      <c r="E26" s="46">
        <v>11</v>
      </c>
      <c r="F26" s="45">
        <f t="shared" si="0"/>
        <v>11</v>
      </c>
      <c r="G26" s="82">
        <f>F26/F30</f>
        <v>4.8910626945309027E-4</v>
      </c>
    </row>
    <row r="27" spans="1:9" ht="15" customHeight="1" x14ac:dyDescent="0.2">
      <c r="A27" s="190">
        <v>21</v>
      </c>
      <c r="B27" s="191" t="s">
        <v>86</v>
      </c>
      <c r="C27" s="183">
        <v>0</v>
      </c>
      <c r="D27" s="45">
        <v>0</v>
      </c>
      <c r="E27" s="46">
        <v>10</v>
      </c>
      <c r="F27" s="45">
        <f t="shared" si="0"/>
        <v>10</v>
      </c>
      <c r="G27" s="82">
        <f>F27/F30</f>
        <v>4.4464206313917296E-4</v>
      </c>
    </row>
    <row r="28" spans="1:9" ht="15" customHeight="1" x14ac:dyDescent="0.2">
      <c r="A28" s="190">
        <v>22</v>
      </c>
      <c r="B28" s="193" t="s">
        <v>87</v>
      </c>
      <c r="C28" s="183">
        <v>0</v>
      </c>
      <c r="D28" s="45">
        <v>106</v>
      </c>
      <c r="E28" s="46">
        <v>907</v>
      </c>
      <c r="F28" s="45">
        <f t="shared" si="0"/>
        <v>1013</v>
      </c>
      <c r="G28" s="82">
        <f>F28/F30</f>
        <v>4.5042240995998219E-2</v>
      </c>
    </row>
    <row r="29" spans="1:9" ht="15" customHeight="1" x14ac:dyDescent="0.2">
      <c r="A29" s="190">
        <v>23</v>
      </c>
      <c r="B29" s="193" t="s">
        <v>88</v>
      </c>
      <c r="C29" s="183">
        <v>0</v>
      </c>
      <c r="D29" s="45">
        <v>0</v>
      </c>
      <c r="E29" s="46">
        <v>0</v>
      </c>
      <c r="F29" s="45">
        <f t="shared" si="0"/>
        <v>0</v>
      </c>
      <c r="G29" s="82">
        <f>F29/F30</f>
        <v>0</v>
      </c>
    </row>
    <row r="30" spans="1:9" ht="15" customHeight="1" thickBot="1" x14ac:dyDescent="0.25">
      <c r="A30" s="194"/>
      <c r="B30" s="195" t="s">
        <v>6</v>
      </c>
      <c r="C30" s="184">
        <f>SUM(C7:C29)</f>
        <v>16</v>
      </c>
      <c r="D30" s="184">
        <f>SUM(D7:D29)</f>
        <v>7132</v>
      </c>
      <c r="E30" s="184">
        <f>SUM(E7:E29)</f>
        <v>15342</v>
      </c>
      <c r="F30" s="184">
        <f>SUM(F7:F29)</f>
        <v>22490</v>
      </c>
      <c r="G30" s="185">
        <f>F30/F30</f>
        <v>1</v>
      </c>
    </row>
    <row r="31" spans="1:9" x14ac:dyDescent="0.2">
      <c r="A31" s="54"/>
      <c r="B31" s="55"/>
      <c r="C31" s="56"/>
      <c r="D31" s="56"/>
      <c r="E31" s="56"/>
      <c r="F31" s="56"/>
    </row>
    <row r="32" spans="1:9" x14ac:dyDescent="0.2">
      <c r="A32" s="22" t="s">
        <v>145</v>
      </c>
      <c r="B32" s="22"/>
      <c r="C32" s="22"/>
      <c r="D32" s="22"/>
      <c r="E32" s="22"/>
      <c r="F32" s="25" t="s">
        <v>12</v>
      </c>
      <c r="G32" s="22"/>
    </row>
    <row r="33" spans="1:7" x14ac:dyDescent="0.2">
      <c r="A33" s="450">
        <v>45006</v>
      </c>
      <c r="B33" s="450"/>
      <c r="C33" s="22"/>
      <c r="D33" s="22"/>
      <c r="E33" s="22"/>
      <c r="F33" s="25" t="s">
        <v>89</v>
      </c>
      <c r="G33" s="22"/>
    </row>
  </sheetData>
  <mergeCells count="7">
    <mergeCell ref="A3:C3"/>
    <mergeCell ref="A2:G2"/>
    <mergeCell ref="G5:G6"/>
    <mergeCell ref="C4:G4"/>
    <mergeCell ref="A33:B33"/>
    <mergeCell ref="C5:D5"/>
    <mergeCell ref="F5:F6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7"/>
  <sheetViews>
    <sheetView zoomScale="90" zoomScaleNormal="90" workbookViewId="0">
      <selection activeCell="N6" sqref="N6"/>
    </sheetView>
  </sheetViews>
  <sheetFormatPr defaultRowHeight="12.75" x14ac:dyDescent="0.2"/>
  <cols>
    <col min="1" max="1" width="5.5703125" customWidth="1"/>
    <col min="2" max="2" width="61.28515625" customWidth="1"/>
    <col min="3" max="3" width="15.7109375" customWidth="1"/>
    <col min="4" max="5" width="15.140625" customWidth="1"/>
    <col min="6" max="6" width="12.7109375" customWidth="1"/>
    <col min="7" max="7" width="10.42578125" customWidth="1"/>
    <col min="11" max="11" width="10.5703125" bestFit="1" customWidth="1"/>
  </cols>
  <sheetData>
    <row r="1" spans="1:7" x14ac:dyDescent="0.2">
      <c r="A1" s="70" t="s">
        <v>103</v>
      </c>
    </row>
    <row r="2" spans="1:7" ht="27" customHeight="1" x14ac:dyDescent="0.2">
      <c r="A2" s="446" t="s">
        <v>156</v>
      </c>
      <c r="B2" s="446"/>
      <c r="C2" s="446"/>
      <c r="D2" s="446"/>
      <c r="E2" s="446"/>
      <c r="F2" s="446"/>
      <c r="G2" s="446"/>
    </row>
    <row r="3" spans="1:7" ht="9" customHeight="1" thickBot="1" x14ac:dyDescent="0.3">
      <c r="A3" s="445"/>
      <c r="B3" s="445"/>
      <c r="C3" s="445"/>
    </row>
    <row r="4" spans="1:7" ht="15" customHeight="1" x14ac:dyDescent="0.2">
      <c r="A4" s="186"/>
      <c r="B4" s="187"/>
      <c r="C4" s="448" t="s">
        <v>59</v>
      </c>
      <c r="D4" s="448"/>
      <c r="E4" s="448"/>
      <c r="F4" s="448"/>
      <c r="G4" s="453" t="s">
        <v>91</v>
      </c>
    </row>
    <row r="5" spans="1:7" ht="15" customHeight="1" x14ac:dyDescent="0.2">
      <c r="A5" s="188" t="s">
        <v>60</v>
      </c>
      <c r="B5" s="189" t="s">
        <v>61</v>
      </c>
      <c r="C5" s="451" t="s">
        <v>62</v>
      </c>
      <c r="D5" s="451"/>
      <c r="E5" s="376" t="s">
        <v>155</v>
      </c>
      <c r="F5" s="452" t="s">
        <v>6</v>
      </c>
      <c r="G5" s="454"/>
    </row>
    <row r="6" spans="1:7" ht="25.5" customHeight="1" x14ac:dyDescent="0.2">
      <c r="A6" s="139"/>
      <c r="B6" s="140"/>
      <c r="C6" s="136" t="s">
        <v>63</v>
      </c>
      <c r="D6" s="135" t="s">
        <v>64</v>
      </c>
      <c r="E6" s="135"/>
      <c r="F6" s="452"/>
      <c r="G6" s="454"/>
    </row>
    <row r="7" spans="1:7" ht="15" customHeight="1" x14ac:dyDescent="0.2">
      <c r="A7" s="190">
        <v>1</v>
      </c>
      <c r="B7" s="191" t="s">
        <v>66</v>
      </c>
      <c r="C7" s="245">
        <v>0</v>
      </c>
      <c r="D7" s="245">
        <v>0</v>
      </c>
      <c r="E7" s="41">
        <v>67</v>
      </c>
      <c r="F7" s="40">
        <f t="shared" ref="F7:F29" si="0">C7+D7+E7</f>
        <v>67</v>
      </c>
      <c r="G7" s="246">
        <f>F7/F30</f>
        <v>3.0797517811997242E-3</v>
      </c>
    </row>
    <row r="8" spans="1:7" ht="15" customHeight="1" x14ac:dyDescent="0.2">
      <c r="A8" s="190">
        <v>2</v>
      </c>
      <c r="B8" s="191" t="s">
        <v>67</v>
      </c>
      <c r="C8" s="245">
        <v>0</v>
      </c>
      <c r="D8" s="245">
        <v>0</v>
      </c>
      <c r="E8" s="41">
        <v>13</v>
      </c>
      <c r="F8" s="40">
        <f t="shared" si="0"/>
        <v>13</v>
      </c>
      <c r="G8" s="246">
        <f>F8/F30</f>
        <v>5.9756377844173757E-4</v>
      </c>
    </row>
    <row r="9" spans="1:7" ht="15" customHeight="1" x14ac:dyDescent="0.2">
      <c r="A9" s="190">
        <v>3</v>
      </c>
      <c r="B9" s="191" t="s">
        <v>68</v>
      </c>
      <c r="C9" s="245">
        <v>14</v>
      </c>
      <c r="D9" s="245">
        <v>0</v>
      </c>
      <c r="E9" s="41">
        <v>615</v>
      </c>
      <c r="F9" s="40">
        <f t="shared" si="0"/>
        <v>629</v>
      </c>
      <c r="G9" s="246">
        <f>F9/F30</f>
        <v>2.8912893587680993E-2</v>
      </c>
    </row>
    <row r="10" spans="1:7" ht="15.75" customHeight="1" x14ac:dyDescent="0.2">
      <c r="A10" s="190">
        <v>4</v>
      </c>
      <c r="B10" s="191" t="s">
        <v>69</v>
      </c>
      <c r="C10" s="245">
        <v>0</v>
      </c>
      <c r="D10" s="245">
        <v>0</v>
      </c>
      <c r="E10" s="41">
        <v>13</v>
      </c>
      <c r="F10" s="40">
        <f t="shared" si="0"/>
        <v>13</v>
      </c>
      <c r="G10" s="246">
        <f>F10/F30</f>
        <v>5.9756377844173757E-4</v>
      </c>
    </row>
    <row r="11" spans="1:7" ht="27.75" customHeight="1" x14ac:dyDescent="0.2">
      <c r="A11" s="190">
        <v>5</v>
      </c>
      <c r="B11" s="191" t="s">
        <v>70</v>
      </c>
      <c r="C11" s="245">
        <v>0</v>
      </c>
      <c r="D11" s="245">
        <v>0</v>
      </c>
      <c r="E11" s="41">
        <v>25</v>
      </c>
      <c r="F11" s="40">
        <f t="shared" si="0"/>
        <v>25</v>
      </c>
      <c r="G11" s="246">
        <f>F11/F30</f>
        <v>1.1491611123879567E-3</v>
      </c>
    </row>
    <row r="12" spans="1:7" ht="15" customHeight="1" x14ac:dyDescent="0.2">
      <c r="A12" s="190">
        <v>6</v>
      </c>
      <c r="B12" s="247" t="s">
        <v>71</v>
      </c>
      <c r="C12" s="245">
        <v>0</v>
      </c>
      <c r="D12" s="245">
        <v>1</v>
      </c>
      <c r="E12" s="41">
        <v>677</v>
      </c>
      <c r="F12" s="40">
        <f t="shared" si="0"/>
        <v>678</v>
      </c>
      <c r="G12" s="246">
        <f>F12/F30</f>
        <v>3.116524936796139E-2</v>
      </c>
    </row>
    <row r="13" spans="1:7" ht="30" customHeight="1" x14ac:dyDescent="0.2">
      <c r="A13" s="190">
        <v>7</v>
      </c>
      <c r="B13" s="247" t="s">
        <v>72</v>
      </c>
      <c r="C13" s="245">
        <v>0</v>
      </c>
      <c r="D13" s="245">
        <v>258</v>
      </c>
      <c r="E13" s="41">
        <v>1882</v>
      </c>
      <c r="F13" s="40">
        <f t="shared" si="0"/>
        <v>2140</v>
      </c>
      <c r="G13" s="246">
        <f>F13/F30</f>
        <v>9.8368191220409101E-2</v>
      </c>
    </row>
    <row r="14" spans="1:7" ht="15" customHeight="1" x14ac:dyDescent="0.2">
      <c r="A14" s="190">
        <v>8</v>
      </c>
      <c r="B14" s="247" t="s">
        <v>73</v>
      </c>
      <c r="C14" s="245">
        <v>0</v>
      </c>
      <c r="D14" s="245">
        <v>71</v>
      </c>
      <c r="E14" s="41">
        <v>617</v>
      </c>
      <c r="F14" s="40">
        <f t="shared" si="0"/>
        <v>688</v>
      </c>
      <c r="G14" s="246">
        <f>F14/F30</f>
        <v>3.1624913812916572E-2</v>
      </c>
    </row>
    <row r="15" spans="1:7" ht="26.25" customHeight="1" x14ac:dyDescent="0.2">
      <c r="A15" s="190">
        <v>9</v>
      </c>
      <c r="B15" s="247" t="s">
        <v>74</v>
      </c>
      <c r="C15" s="245">
        <v>0</v>
      </c>
      <c r="D15" s="245">
        <v>6760</v>
      </c>
      <c r="E15" s="41">
        <v>4757</v>
      </c>
      <c r="F15" s="40">
        <f t="shared" si="0"/>
        <v>11517</v>
      </c>
      <c r="G15" s="246">
        <f>F15/F30</f>
        <v>0.52939554125488397</v>
      </c>
    </row>
    <row r="16" spans="1:7" ht="15" customHeight="1" x14ac:dyDescent="0.2">
      <c r="A16" s="190">
        <v>10</v>
      </c>
      <c r="B16" s="191" t="s">
        <v>75</v>
      </c>
      <c r="C16" s="245">
        <v>0</v>
      </c>
      <c r="D16" s="245">
        <v>0</v>
      </c>
      <c r="E16" s="41">
        <v>355</v>
      </c>
      <c r="F16" s="40">
        <f t="shared" si="0"/>
        <v>355</v>
      </c>
      <c r="G16" s="246">
        <f>F16/F30</f>
        <v>1.6318087795908987E-2</v>
      </c>
    </row>
    <row r="17" spans="1:11" ht="15" customHeight="1" x14ac:dyDescent="0.2">
      <c r="A17" s="190">
        <v>11</v>
      </c>
      <c r="B17" s="191" t="s">
        <v>76</v>
      </c>
      <c r="C17" s="245">
        <v>0</v>
      </c>
      <c r="D17" s="245">
        <v>1</v>
      </c>
      <c r="E17" s="41">
        <v>1296</v>
      </c>
      <c r="F17" s="40">
        <f t="shared" si="0"/>
        <v>1297</v>
      </c>
      <c r="G17" s="246">
        <f>F17/F30</f>
        <v>5.9618478510687196E-2</v>
      </c>
    </row>
    <row r="18" spans="1:11" ht="15" customHeight="1" x14ac:dyDescent="0.2">
      <c r="A18" s="190">
        <v>12</v>
      </c>
      <c r="B18" s="191" t="s">
        <v>77</v>
      </c>
      <c r="C18" s="245">
        <v>0</v>
      </c>
      <c r="D18" s="245">
        <v>0</v>
      </c>
      <c r="E18" s="41">
        <v>121</v>
      </c>
      <c r="F18" s="40">
        <f t="shared" si="0"/>
        <v>121</v>
      </c>
      <c r="G18" s="246">
        <f>F18/F30</f>
        <v>5.5619397839577105E-3</v>
      </c>
    </row>
    <row r="19" spans="1:11" ht="15" customHeight="1" x14ac:dyDescent="0.2">
      <c r="A19" s="190">
        <v>13</v>
      </c>
      <c r="B19" s="191" t="s">
        <v>78</v>
      </c>
      <c r="C19" s="245">
        <v>0</v>
      </c>
      <c r="D19" s="245">
        <v>0</v>
      </c>
      <c r="E19" s="41">
        <v>773</v>
      </c>
      <c r="F19" s="40">
        <f t="shared" si="0"/>
        <v>773</v>
      </c>
      <c r="G19" s="246">
        <f>F19/F30</f>
        <v>3.5532061595035622E-2</v>
      </c>
    </row>
    <row r="20" spans="1:11" ht="15" customHeight="1" x14ac:dyDescent="0.2">
      <c r="A20" s="190">
        <v>14</v>
      </c>
      <c r="B20" s="191" t="s">
        <v>79</v>
      </c>
      <c r="C20" s="245">
        <v>0</v>
      </c>
      <c r="D20" s="245">
        <v>71</v>
      </c>
      <c r="E20" s="41">
        <v>622</v>
      </c>
      <c r="F20" s="40">
        <f t="shared" si="0"/>
        <v>693</v>
      </c>
      <c r="G20" s="246">
        <f>F20/F30</f>
        <v>3.1854746035394163E-2</v>
      </c>
    </row>
    <row r="21" spans="1:11" ht="15" customHeight="1" x14ac:dyDescent="0.2">
      <c r="A21" s="192">
        <v>15</v>
      </c>
      <c r="B21" s="191" t="s">
        <v>80</v>
      </c>
      <c r="C21" s="245">
        <v>0</v>
      </c>
      <c r="D21" s="245">
        <v>0</v>
      </c>
      <c r="E21" s="41">
        <v>593</v>
      </c>
      <c r="F21" s="40">
        <f t="shared" si="0"/>
        <v>593</v>
      </c>
      <c r="G21" s="246">
        <f>F21/F30</f>
        <v>2.7258101585842336E-2</v>
      </c>
      <c r="K21" s="124"/>
    </row>
    <row r="22" spans="1:11" ht="15" customHeight="1" x14ac:dyDescent="0.2">
      <c r="A22" s="190">
        <v>16</v>
      </c>
      <c r="B22" s="191" t="s">
        <v>81</v>
      </c>
      <c r="C22" s="245">
        <v>0</v>
      </c>
      <c r="D22" s="245">
        <v>12</v>
      </c>
      <c r="E22" s="41">
        <v>279</v>
      </c>
      <c r="F22" s="40">
        <f t="shared" si="0"/>
        <v>291</v>
      </c>
      <c r="G22" s="246">
        <f>F22/F30</f>
        <v>1.3376235348195818E-2</v>
      </c>
    </row>
    <row r="23" spans="1:11" ht="25.5" customHeight="1" x14ac:dyDescent="0.2">
      <c r="A23" s="192">
        <v>17</v>
      </c>
      <c r="B23" s="191" t="s">
        <v>82</v>
      </c>
      <c r="C23" s="245">
        <v>0</v>
      </c>
      <c r="D23" s="245">
        <v>0</v>
      </c>
      <c r="E23" s="41">
        <v>298</v>
      </c>
      <c r="F23" s="40">
        <f t="shared" si="0"/>
        <v>298</v>
      </c>
      <c r="G23" s="246">
        <f>F23/F30</f>
        <v>1.3698000459664446E-2</v>
      </c>
    </row>
    <row r="24" spans="1:11" ht="15" customHeight="1" x14ac:dyDescent="0.2">
      <c r="A24" s="190">
        <v>18</v>
      </c>
      <c r="B24" s="191" t="s">
        <v>83</v>
      </c>
      <c r="C24" s="245">
        <v>0</v>
      </c>
      <c r="D24" s="245">
        <v>74</v>
      </c>
      <c r="E24" s="41">
        <v>310</v>
      </c>
      <c r="F24" s="40">
        <f t="shared" si="0"/>
        <v>384</v>
      </c>
      <c r="G24" s="246">
        <f>F24/F30</f>
        <v>1.7651114686279015E-2</v>
      </c>
    </row>
    <row r="25" spans="1:11" ht="15" customHeight="1" x14ac:dyDescent="0.2">
      <c r="A25" s="190">
        <v>19</v>
      </c>
      <c r="B25" s="191" t="s">
        <v>84</v>
      </c>
      <c r="C25" s="245">
        <v>0</v>
      </c>
      <c r="D25" s="245">
        <v>21</v>
      </c>
      <c r="E25" s="41">
        <v>295</v>
      </c>
      <c r="F25" s="40">
        <f t="shared" si="0"/>
        <v>316</v>
      </c>
      <c r="G25" s="246">
        <f>F25/F30</f>
        <v>1.4525396460583774E-2</v>
      </c>
    </row>
    <row r="26" spans="1:11" ht="39" customHeight="1" x14ac:dyDescent="0.2">
      <c r="A26" s="192">
        <v>20</v>
      </c>
      <c r="B26" s="191" t="s">
        <v>85</v>
      </c>
      <c r="C26" s="245">
        <v>0</v>
      </c>
      <c r="D26" s="245">
        <v>0</v>
      </c>
      <c r="E26" s="41">
        <v>13</v>
      </c>
      <c r="F26" s="40">
        <f t="shared" si="0"/>
        <v>13</v>
      </c>
      <c r="G26" s="246">
        <f>F26/F30</f>
        <v>5.9756377844173757E-4</v>
      </c>
    </row>
    <row r="27" spans="1:11" ht="15" customHeight="1" x14ac:dyDescent="0.2">
      <c r="A27" s="190">
        <v>21</v>
      </c>
      <c r="B27" s="191" t="s">
        <v>86</v>
      </c>
      <c r="C27" s="245">
        <v>0</v>
      </c>
      <c r="D27" s="245">
        <v>0</v>
      </c>
      <c r="E27" s="41">
        <v>8</v>
      </c>
      <c r="F27" s="40">
        <f t="shared" si="0"/>
        <v>8</v>
      </c>
      <c r="G27" s="246">
        <f>F27/F30</f>
        <v>3.6773155596414619E-4</v>
      </c>
    </row>
    <row r="28" spans="1:11" ht="15" customHeight="1" x14ac:dyDescent="0.2">
      <c r="A28" s="190">
        <v>22</v>
      </c>
      <c r="B28" s="193" t="s">
        <v>87</v>
      </c>
      <c r="C28" s="245">
        <v>0</v>
      </c>
      <c r="D28" s="245">
        <v>111</v>
      </c>
      <c r="E28" s="41">
        <v>731</v>
      </c>
      <c r="F28" s="40">
        <f t="shared" si="0"/>
        <v>842</v>
      </c>
      <c r="G28" s="246">
        <f>F28/F30</f>
        <v>3.8703746265226387E-2</v>
      </c>
    </row>
    <row r="29" spans="1:11" ht="15" customHeight="1" x14ac:dyDescent="0.2">
      <c r="A29" s="190">
        <v>23</v>
      </c>
      <c r="B29" s="193" t="s">
        <v>88</v>
      </c>
      <c r="C29" s="245">
        <v>0</v>
      </c>
      <c r="D29" s="245">
        <v>0</v>
      </c>
      <c r="E29" s="41">
        <v>1</v>
      </c>
      <c r="F29" s="40">
        <f t="shared" si="0"/>
        <v>1</v>
      </c>
      <c r="G29" s="246">
        <f>F29/F30</f>
        <v>4.5966444495518273E-5</v>
      </c>
    </row>
    <row r="30" spans="1:11" ht="15" customHeight="1" thickBot="1" x14ac:dyDescent="0.25">
      <c r="A30" s="194"/>
      <c r="B30" s="195" t="s">
        <v>6</v>
      </c>
      <c r="C30" s="184">
        <f t="shared" ref="C30:G30" si="1">SUM(C7:C29)</f>
        <v>14</v>
      </c>
      <c r="D30" s="184">
        <f t="shared" si="1"/>
        <v>7380</v>
      </c>
      <c r="E30" s="184">
        <f t="shared" si="1"/>
        <v>14361</v>
      </c>
      <c r="F30" s="184">
        <f t="shared" si="1"/>
        <v>21755</v>
      </c>
      <c r="G30" s="196">
        <f t="shared" si="1"/>
        <v>1</v>
      </c>
    </row>
    <row r="31" spans="1:11" x14ac:dyDescent="0.2">
      <c r="A31" s="54"/>
      <c r="B31" s="55"/>
      <c r="C31" s="56"/>
      <c r="D31" s="56"/>
      <c r="E31" s="56"/>
      <c r="F31" s="56"/>
    </row>
    <row r="32" spans="1:11" x14ac:dyDescent="0.2">
      <c r="A32" s="22" t="s">
        <v>145</v>
      </c>
      <c r="B32" s="22"/>
      <c r="C32" s="22"/>
      <c r="D32" s="22"/>
      <c r="E32" s="25" t="s">
        <v>12</v>
      </c>
      <c r="F32" s="22"/>
    </row>
    <row r="33" spans="1:6" x14ac:dyDescent="0.2">
      <c r="A33" s="450">
        <v>45035</v>
      </c>
      <c r="B33" s="450"/>
      <c r="C33" s="22"/>
      <c r="D33" s="22"/>
      <c r="E33" s="25" t="s">
        <v>89</v>
      </c>
      <c r="F33" s="22"/>
    </row>
    <row r="37" spans="1:6" x14ac:dyDescent="0.2">
      <c r="D37" s="124"/>
    </row>
  </sheetData>
  <mergeCells count="7">
    <mergeCell ref="A33:B33"/>
    <mergeCell ref="G4:G6"/>
    <mergeCell ref="A2:G2"/>
    <mergeCell ref="A3:C3"/>
    <mergeCell ref="C4:F4"/>
    <mergeCell ref="C5:D5"/>
    <mergeCell ref="F5:F6"/>
  </mergeCells>
  <pageMargins left="0.31496062992125984" right="0.19685039370078741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κατά επαρχία και φύλο το 2023</vt:lpstr>
      <vt:lpstr>κατά επαρχία,  μήνα 2022,2023</vt:lpstr>
      <vt:lpstr>κατά φύλο, μήνα 2022,2023</vt:lpstr>
      <vt:lpstr>άνεργοι κατά μήνα 2007-2023</vt:lpstr>
      <vt:lpstr>αιτητες κατά μήν και κοιν 2023</vt:lpstr>
      <vt:lpstr>δικ κατά μήν και κοιν 2022-2023</vt:lpstr>
      <vt:lpstr>δικ, ποσό πληρ. κατά μήνα 12-23</vt:lpstr>
      <vt:lpstr>άνεργοι κατά οικ. δραστ.1.2023</vt:lpstr>
      <vt:lpstr>άνεργοι κατά οικ. δραστ. 2.2023</vt:lpstr>
      <vt:lpstr>άνεργοι κατά οικ. δρστ. 3.2023</vt:lpstr>
      <vt:lpstr>άνεργοι κατά οικ. δραστ. 4.2023</vt:lpstr>
      <vt:lpstr>άνεργοι κατά οικ. δραστ. 5.2023</vt:lpstr>
      <vt:lpstr>άνεργοι κατά οικ. δρ. 6.2023</vt:lpstr>
      <vt:lpstr>άνεργοι κατά οικ. δρ. 7.23</vt:lpstr>
      <vt:lpstr>άνεργοι κατά οικ. δρ. 8.23</vt:lpstr>
      <vt:lpstr>άνεργοι κατά οικ. δρ. 9.23</vt:lpstr>
      <vt:lpstr>ανεργοι κατά οικ. δρ.10.23</vt:lpstr>
      <vt:lpstr>ανεργοι κατά οικ. δρ.11.23</vt:lpstr>
      <vt:lpstr>ανεργοι κατά οικ. δρ.12.23</vt:lpstr>
      <vt:lpstr>'δικ, ποσό πληρ. κατά μήνα 12-23'!Print_Area</vt:lpstr>
      <vt:lpstr>'κατά επαρχία και φύλο το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Stella Nicolaou</cp:lastModifiedBy>
  <cp:lastPrinted>2023-11-27T09:11:25Z</cp:lastPrinted>
  <dcterms:created xsi:type="dcterms:W3CDTF">1999-12-20T10:51:55Z</dcterms:created>
  <dcterms:modified xsi:type="dcterms:W3CDTF">2023-11-27T09:11:53Z</dcterms:modified>
</cp:coreProperties>
</file>